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05" windowWidth="11340" windowHeight="3165" tabRatio="601" firstSheet="1" activeTab="1"/>
  </bookViews>
  <sheets>
    <sheet name="BALANCE SHEET" sheetId="1" r:id="rId1"/>
    <sheet name="INCOME STATEMENT" sheetId="2" r:id="rId2"/>
    <sheet name="CASH FLOW" sheetId="3" r:id="rId3"/>
    <sheet name="Equity" sheetId="4" r:id="rId4"/>
    <sheet name="Exp Notes" sheetId="5" r:id="rId5"/>
  </sheets>
  <definedNames>
    <definedName name="_xlnm.Print_Area" localSheetId="0">'BALANCE SHEET'!$A$1:$D$58</definedName>
    <definedName name="_xlnm.Print_Titles" localSheetId="4">'Exp Notes'!$1:$3</definedName>
  </definedNames>
  <calcPr fullCalcOnLoad="1"/>
</workbook>
</file>

<file path=xl/sharedStrings.xml><?xml version="1.0" encoding="utf-8"?>
<sst xmlns="http://schemas.openxmlformats.org/spreadsheetml/2006/main" count="212" uniqueCount="178">
  <si>
    <t>HUA YANG BERHAD</t>
  </si>
  <si>
    <t>Revenue</t>
  </si>
  <si>
    <t>Other Operating Income</t>
  </si>
  <si>
    <t>Interest Expenses</t>
  </si>
  <si>
    <t>Profit before taxation</t>
  </si>
  <si>
    <t xml:space="preserve">Taxation  </t>
  </si>
  <si>
    <t>Profit after taxation</t>
  </si>
  <si>
    <t>Minority Interest</t>
  </si>
  <si>
    <t>Net Profit For the Period</t>
  </si>
  <si>
    <t>Basic Earnings Per Share (Sen)</t>
  </si>
  <si>
    <t>Dividend Per Share (Sen)</t>
  </si>
  <si>
    <t>RM' 000</t>
  </si>
  <si>
    <t>Capital Redemption Reserve</t>
  </si>
  <si>
    <t>Reserve on Consolidation</t>
  </si>
  <si>
    <t>Retained Profits</t>
  </si>
  <si>
    <t>Total</t>
  </si>
  <si>
    <t>Net Profit For The Period</t>
  </si>
  <si>
    <t>Balance as at 1 April 2002</t>
  </si>
  <si>
    <t>As at 31 March 2002</t>
  </si>
  <si>
    <t>NON-CURRENT ASSET</t>
  </si>
  <si>
    <t>Property, Plant and Equipment</t>
  </si>
  <si>
    <t>Intangible Assets</t>
  </si>
  <si>
    <t>Long Term Receivables</t>
  </si>
  <si>
    <t>CURRENT ASSETS</t>
  </si>
  <si>
    <t>Inventories</t>
  </si>
  <si>
    <t>Trade and Other Receivables</t>
  </si>
  <si>
    <t>Cash and Cash Equivalents</t>
  </si>
  <si>
    <t>CURRENT LIABILITIES</t>
  </si>
  <si>
    <t>Short Term Borrowings</t>
  </si>
  <si>
    <t xml:space="preserve">Taxation </t>
  </si>
  <si>
    <t>REPRESENTED BY :</t>
  </si>
  <si>
    <t>Share Capital</t>
  </si>
  <si>
    <t>Reserves</t>
  </si>
  <si>
    <t>Shareholders' Fund</t>
  </si>
  <si>
    <t>Long Term Liabilities</t>
  </si>
  <si>
    <t xml:space="preserve">  Long Term Loans</t>
  </si>
  <si>
    <t xml:space="preserve">CASHFLOWS FROM OPERATING ACTIVITIES </t>
  </si>
  <si>
    <t>Non-Cash Items</t>
  </si>
  <si>
    <t>Non-Operating Items</t>
  </si>
  <si>
    <t>Operating profit before working capital changes</t>
  </si>
  <si>
    <t>Net change in Current Liabilities</t>
  </si>
  <si>
    <t>Cash generated from operating activities</t>
  </si>
  <si>
    <t xml:space="preserve">CASHFLOWS FROM INVESTING ACTIVITIES </t>
  </si>
  <si>
    <t xml:space="preserve">CASHFLOWS FROM FINANCING  ACTIVITIES </t>
  </si>
  <si>
    <t>NET INCREASE IN CASH AND CASH EQUIVALENTS</t>
  </si>
  <si>
    <t>CASH AND CASH EQUIVALENTS AT BEGINNING OF YEAR</t>
  </si>
  <si>
    <t>CASH AND CASH EQUIVALENTS AT END OF PERIOD</t>
  </si>
  <si>
    <t>Cash and cash equivalents comprise :</t>
  </si>
  <si>
    <t>Cash and bank balances</t>
  </si>
  <si>
    <t>Bank Overdraft</t>
  </si>
  <si>
    <t xml:space="preserve">HUA YANG BERHAD </t>
  </si>
  <si>
    <t>Cost of Sales</t>
  </si>
  <si>
    <t>Profit from operations</t>
  </si>
  <si>
    <t>Administrative and General Expenses</t>
  </si>
  <si>
    <t>Land and development expenditure</t>
  </si>
  <si>
    <t>Deferred Taxation</t>
  </si>
  <si>
    <t>Development Expenditure</t>
  </si>
  <si>
    <t xml:space="preserve">  Deferred Payables</t>
  </si>
  <si>
    <t>Basis of Preparation</t>
  </si>
  <si>
    <t>Tax</t>
  </si>
  <si>
    <t>In respect of current period</t>
  </si>
  <si>
    <t>Earnings Per Share</t>
  </si>
  <si>
    <t>Basic earnings per share</t>
  </si>
  <si>
    <t>Net profit for the period</t>
  </si>
  <si>
    <t>shares in issue</t>
  </si>
  <si>
    <t>Weighted average number of ordinary</t>
  </si>
  <si>
    <t>(' 000)</t>
  </si>
  <si>
    <t>(RM' 000)</t>
  </si>
  <si>
    <t>(sen)</t>
  </si>
  <si>
    <t>(a) Basic earnings per share</t>
  </si>
  <si>
    <t>(b) Diluted earnings per share</t>
  </si>
  <si>
    <t>N/A</t>
  </si>
  <si>
    <t>Changes in the Composition of the Group</t>
  </si>
  <si>
    <t>Seasonal or Cyclical Factors</t>
  </si>
  <si>
    <t>Debt and Equity Securities</t>
  </si>
  <si>
    <t>Dividends Paid</t>
  </si>
  <si>
    <t>Segment Revenue and Results</t>
  </si>
  <si>
    <t>Material Events Subsequent to the End of the Reporting Period</t>
  </si>
  <si>
    <t>Contingent Liabilities</t>
  </si>
  <si>
    <t>Changes in Material Litigation</t>
  </si>
  <si>
    <t>Material Commitments</t>
  </si>
  <si>
    <t xml:space="preserve">Current </t>
  </si>
  <si>
    <t>Non current</t>
  </si>
  <si>
    <t>Revolving Loan</t>
  </si>
  <si>
    <t>Term Loan</t>
  </si>
  <si>
    <t>RM'000</t>
  </si>
  <si>
    <t>Bank Borrowings - Secured</t>
  </si>
  <si>
    <t>Review of the Group Performance</t>
  </si>
  <si>
    <t>Current year prospects</t>
  </si>
  <si>
    <t>The accounting policies and method of computation adopted by the Group in this interim financial report are consistent with those adopted in the annual financial statements for the year ended 31 March 2002.</t>
  </si>
  <si>
    <t xml:space="preserve">  Hire Purchase Creditor</t>
  </si>
  <si>
    <t>Other investments</t>
  </si>
  <si>
    <t>Repayment of Bank Borrowings</t>
  </si>
  <si>
    <t>Bank overdraft</t>
  </si>
  <si>
    <t>Minority Interests</t>
  </si>
  <si>
    <t xml:space="preserve">NOTES TO THE INTERIM FINANCIAL REPORTS </t>
  </si>
  <si>
    <t>This Interim Report is prepared in accordance with MASB 26 "Interim Financial Reporting" and should be read in conjunction with the Group financial statements for the year ended 31 March 2002.</t>
  </si>
  <si>
    <t>CONDENSED CONSOLIDATED INCOME STATEMENT</t>
  </si>
  <si>
    <t>The figures have not been audited</t>
  </si>
  <si>
    <t>INDIVIDUAL QUARTER</t>
  </si>
  <si>
    <t>QUARTER</t>
  </si>
  <si>
    <t>PRECEDING YEAR</t>
  </si>
  <si>
    <t>CORRESPONDING</t>
  </si>
  <si>
    <t>YEAR</t>
  </si>
  <si>
    <t xml:space="preserve">CURRENT </t>
  </si>
  <si>
    <t>CUMULATIVE QUARTER</t>
  </si>
  <si>
    <t>CURRENT</t>
  </si>
  <si>
    <t xml:space="preserve">YEAR </t>
  </si>
  <si>
    <t>TO DATE</t>
  </si>
  <si>
    <t>PERIOD</t>
  </si>
  <si>
    <t>The Condensed Consolidated Income Statement should be read in conjunction with the Prospectus dated 30 September 2002.</t>
  </si>
  <si>
    <t>The Condensed Consolidated Balance Sheet should be read in conjunction with the Prospectus dated 30 September 2002.</t>
  </si>
  <si>
    <t xml:space="preserve">CONDENSED CONSOLIDATED BALANCE SHEET </t>
  </si>
  <si>
    <t xml:space="preserve">CONDENSED CONSOLIDATED STATEMENT OF CHANGES IN EQUITY </t>
  </si>
  <si>
    <t>CONDENSED CONSOLIDATED CASHFLOW  STATEMENT</t>
  </si>
  <si>
    <t>The Condensed Consolidated Cash Flow Statement should be read in conjuction with  the Prospectus dated 30 September 2002.</t>
  </si>
  <si>
    <t>Quoted securities</t>
  </si>
  <si>
    <t xml:space="preserve">The property, plant and equipment have been brought forward, without any amendments from the previous annual financial statements as no valuation has been carried out since 31 March 2002. </t>
  </si>
  <si>
    <t>There were no investments in quoted securities during the quarter under review and financial year-to-date.</t>
  </si>
  <si>
    <t>There were no changes in the composition of the Group during the quarter under review and financial year-to-date.</t>
  </si>
  <si>
    <t>Status of Corporate Proposals</t>
  </si>
  <si>
    <t>(I) Repayment of Group's borrowings</t>
  </si>
  <si>
    <t>(ii) Working capital</t>
  </si>
  <si>
    <t>Trade and Other Payables</t>
  </si>
  <si>
    <t>Adjustments for :</t>
  </si>
  <si>
    <t>Net change in Current Assets</t>
  </si>
  <si>
    <t>The business operations of the Group were not affected by any seasonal or cyclical factors.</t>
  </si>
  <si>
    <t xml:space="preserve">Unquoted investments </t>
  </si>
  <si>
    <t>The Group's main operation is property developement. Other operations of the Group mainly comprise investment holdings and provision of management and secretarial services mainly to the subsidiary companies, neither which are of sufficient size to be reported as a segment. The Group's operations are carried out in Malaysia.</t>
  </si>
  <si>
    <t>Net Cash used in investing activities</t>
  </si>
  <si>
    <t>Net Cash used in financing activities</t>
  </si>
  <si>
    <t>Net Tangible Assets Per Share (RM)</t>
  </si>
  <si>
    <t>Net Tangible Assets (RM' 000)</t>
  </si>
  <si>
    <t>Quarterly report on results for 9 months ended 31 December 2002</t>
  </si>
  <si>
    <t>Quarterly report on results for the 9 months ended 31 December 2002</t>
  </si>
  <si>
    <t>As at 31 December 2002</t>
  </si>
  <si>
    <t>31/12/2002</t>
  </si>
  <si>
    <t>31/12/2001</t>
  </si>
  <si>
    <t>9 Months ended 31 December 2002</t>
  </si>
  <si>
    <t>Proceeds from shares issuance</t>
  </si>
  <si>
    <t>Balance as at 31 December 2002</t>
  </si>
  <si>
    <t>Share Premium</t>
  </si>
  <si>
    <t>Issuance of new shares</t>
  </si>
  <si>
    <t>3 months ended 31/12/2002</t>
  </si>
  <si>
    <t>9 months ended 31/12/2002</t>
  </si>
  <si>
    <t>During the quarter under review, the Company  acquired 4% equity interest in one of its subsidiary company, Grandeur Park Sdn Bhd for RM1.5 million. Subsequent to the acquisition, Grandeur Park Sdn Bhd becomes a wholly owned subsidiary of the Company.</t>
  </si>
  <si>
    <t>The Group' s borrowings as at 31 December 2002 are as follows :-</t>
  </si>
  <si>
    <t>(b) Status of Utilisation of Proceeds from the Listing Exercise</t>
  </si>
  <si>
    <t>As at 31 December 2002, the proceeds from the Public Issue of Shares on 29 November 2002 have been utilised in the following manner :-</t>
  </si>
  <si>
    <t xml:space="preserve">Approved by Securities Commission </t>
  </si>
  <si>
    <t>Utilised</t>
  </si>
  <si>
    <t>(iii) Listing expenses</t>
  </si>
  <si>
    <t>Letters of guarantee facility of RM1.5 million was granted by financial institution for the utilisation of the Group. As at 31 December 2002, a total of RM1,166,350 has been issued.</t>
  </si>
  <si>
    <t>There were no material capital commitments for the period under review and year to date.</t>
  </si>
  <si>
    <t>The Group's Shareholders' fund improved by RM29.893 million  to RM127.324 million as at 31 December 2002 from RM97.431 million 9 months ago. NTA per share stood at RM1.28 as at 31 December 2002, compared to RM1.11 as at 31 March 2002.</t>
  </si>
  <si>
    <t>During the quarter under review, the Group achieved only RM11.395 million of turnover due to the prolonged delay in the resolution of the foreign workers problem now facing the construction industry in the country.</t>
  </si>
  <si>
    <t>NET CURRENT ASSETS/(LIABILITIES)</t>
  </si>
  <si>
    <t>There are no comparative figures available for preceding year corresponding quarter.</t>
  </si>
  <si>
    <t>There are no comparative figure available for preceding year corresponding quarter.</t>
  </si>
  <si>
    <t>The Condensed Consolidated Statement of Changes in Equity should be read in conjunction woth the Prospectus dated 30 September 2002</t>
  </si>
  <si>
    <t>The effective tax rate for the period was higher than the statutory income tax rate in Malaysia due to certain expenses which are not deductible for tax purposes.</t>
  </si>
  <si>
    <t>There were no disposal of unquoted investments during the quarter under review and financial year-to-date.</t>
  </si>
  <si>
    <t>(a) Status of Listing Exercise</t>
  </si>
  <si>
    <t>The Public Issue of 12,871,000 new ordinary shares of RM1.00 each at issue price of RM1.75 per new ordinary share payable in full and the offer for sale of 27,000,000 ordinary shares of RM1.00 each by the existing shareholders to Bumiputera Investor approved by the Ministry of International Trade and Industry at an offer price of RM1.75 per ordinary share have been implemented. The issued and paid up capital of the Company of 90,000,000 shares was listed and quoted on the Main Board of the Kuala Lumpur Stock Exchange on 29 November 2002.</t>
  </si>
  <si>
    <t>There have been no issue and repayment of debts and equity security, repurchases, share cancellation or new issuance during the quarter under review and financial year-to-date except for 12,871,000 new ordinary shares of RM1.00 each allotted on 31 October 2002 pertaining to the Listing Exercise disclosed in Note 9 (a) above.</t>
  </si>
  <si>
    <t>There were no dividends declared or paid for during the quarter ended 31 December 2002</t>
  </si>
  <si>
    <t>Saved as disclosed in Prospectus dated 31 December 2002, Clause 15.8, there were no other pending material litigation from date of issuance of Prospectus on 30 September 2002 to todate. .</t>
  </si>
  <si>
    <t>There were no material events incurred subsequent to 31 December 2002 except for the following:-</t>
  </si>
  <si>
    <t xml:space="preserve">(a) </t>
  </si>
  <si>
    <t>On 3 January 2003, the Company have accepted an overdraft facility of RM4,500,000 from a financial institution.</t>
  </si>
  <si>
    <t>(b)</t>
  </si>
  <si>
    <t>On 25 January 2003, overdraft facility of RM1.0 million granted by a financial institution was available for use.</t>
  </si>
  <si>
    <t>There is no comparative figures available for the same period of the preceding year.</t>
  </si>
  <si>
    <t>Profit before tax  the the quarter dropped to RM1.845 million from RM3.446 million achieved in the previous quarter. The shortfall of RM1.601 million was due mainly to the shortage of foreign workers problem faced by the Group since August 2002 .</t>
  </si>
  <si>
    <t>With the prolonged shortage of foreign workers problem that lead to delay in construction/billings and exasperated by the delay in obtaining the approval for conversion of the Bandar Universiti Sri Iskandar land, the Group achieved profit after tax of RM7.37 million in the first nine months. In the circumstances, the Directors expect the Group's profit for the full financial year to be lower than profit forecasted earlier.</t>
  </si>
  <si>
    <t>The Board is however confident that the last quarter's performance will be better than the earlier quarter, barring any unforeseen circumstances.</t>
  </si>
  <si>
    <t xml:space="preserve">Net profit for the quarter under review was RM1.070 million and earning per share was 1.25sen. </t>
  </si>
  <si>
    <t>The Group's turnover was RM54.752 million for the period of 9 months to 31 December 2002. It achieved a year-to-date profit before tax and net profit of RM11.426 million and RM7.369 million respectively. The Group's earnings per share for the 9 months of the current financial year was 9.21 sen.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</si>
</sst>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
    <font>
      <sz val="10"/>
      <name val="Arial"/>
      <family val="0"/>
    </font>
    <font>
      <b/>
      <sz val="10"/>
      <name val="Arial"/>
      <family val="2"/>
    </font>
    <font>
      <b/>
      <sz val="10"/>
      <name val="Times New Roman"/>
      <family val="1"/>
    </font>
    <font>
      <sz val="10"/>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5" fontId="1" fillId="0" borderId="0" xfId="0" applyNumberFormat="1" applyFont="1" applyAlignment="1" quotePrefix="1">
      <alignment horizontal="center"/>
    </xf>
    <xf numFmtId="0" fontId="1" fillId="0" borderId="0" xfId="0" applyFont="1" applyAlignment="1">
      <alignment/>
    </xf>
    <xf numFmtId="0" fontId="1" fillId="0" borderId="0" xfId="0" applyFont="1" applyAlignment="1">
      <alignment horizontal="center" wrapText="1"/>
    </xf>
    <xf numFmtId="0" fontId="2" fillId="0" borderId="0" xfId="0" applyFont="1" applyAlignment="1">
      <alignment/>
    </xf>
    <xf numFmtId="0" fontId="3" fillId="0" borderId="0" xfId="0" applyFont="1" applyAlignment="1">
      <alignment/>
    </xf>
    <xf numFmtId="15" fontId="1" fillId="0" borderId="0" xfId="0" applyNumberFormat="1" applyFont="1" applyAlignment="1">
      <alignment horizontal="center"/>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Alignment="1">
      <alignment/>
    </xf>
    <xf numFmtId="165" fontId="0" fillId="0" borderId="7" xfId="15" applyNumberFormat="1" applyBorder="1" applyAlignment="1">
      <alignment/>
    </xf>
    <xf numFmtId="0" fontId="0" fillId="0" borderId="0" xfId="0" applyAlignment="1">
      <alignment horizontal="justify" wrapText="1"/>
    </xf>
    <xf numFmtId="0" fontId="1" fillId="0" borderId="0" xfId="0" applyFont="1" applyAlignment="1">
      <alignment horizontal="justify" wrapText="1"/>
    </xf>
    <xf numFmtId="0" fontId="0" fillId="0" borderId="0" xfId="0" applyAlignment="1">
      <alignment/>
    </xf>
    <xf numFmtId="43" fontId="0" fillId="0" borderId="0" xfId="15" applyAlignment="1">
      <alignment horizontal="justify" wrapText="1"/>
    </xf>
    <xf numFmtId="165" fontId="0" fillId="0" borderId="0" xfId="15" applyNumberFormat="1" applyAlignment="1">
      <alignment horizontal="justify" wrapText="1"/>
    </xf>
    <xf numFmtId="165" fontId="0" fillId="0" borderId="6" xfId="0" applyNumberFormat="1" applyBorder="1" applyAlignment="1">
      <alignment horizontal="justify" wrapText="1"/>
    </xf>
    <xf numFmtId="165" fontId="0" fillId="0" borderId="6" xfId="15" applyNumberFormat="1" applyBorder="1" applyAlignment="1">
      <alignment horizontal="justify" wrapText="1"/>
    </xf>
    <xf numFmtId="0" fontId="1" fillId="0" borderId="0" xfId="0" applyFont="1" applyAlignment="1">
      <alignment/>
    </xf>
    <xf numFmtId="165" fontId="3" fillId="0" borderId="0" xfId="15" applyNumberFormat="1" applyFont="1" applyAlignment="1">
      <alignment/>
    </xf>
    <xf numFmtId="165" fontId="3" fillId="0" borderId="1" xfId="15" applyNumberFormat="1" applyFont="1" applyBorder="1" applyAlignment="1">
      <alignment/>
    </xf>
    <xf numFmtId="165" fontId="2" fillId="0" borderId="0" xfId="15" applyNumberFormat="1" applyFont="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0" fontId="0" fillId="0" borderId="0" xfId="0" applyAlignment="1">
      <alignment horizontal="left" wrapText="1"/>
    </xf>
    <xf numFmtId="0" fontId="0" fillId="0" borderId="0" xfId="0" applyFont="1" applyAlignment="1">
      <alignment/>
    </xf>
    <xf numFmtId="0" fontId="1" fillId="0" borderId="0" xfId="0" applyFont="1" applyAlignment="1" quotePrefix="1">
      <alignment horizontal="justify"/>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3" fontId="0" fillId="0" borderId="0" xfId="0" applyNumberFormat="1" applyBorder="1" applyAlignment="1">
      <alignment horizontal="left" wrapText="1"/>
    </xf>
    <xf numFmtId="165" fontId="0" fillId="0" borderId="0" xfId="0" applyNumberFormat="1" applyAlignment="1">
      <alignment/>
    </xf>
    <xf numFmtId="0" fontId="0" fillId="0" borderId="0" xfId="0" applyFill="1" applyAlignment="1">
      <alignment/>
    </xf>
    <xf numFmtId="0" fontId="3" fillId="0" borderId="0" xfId="0" applyFont="1" applyFill="1" applyAlignment="1">
      <alignment/>
    </xf>
    <xf numFmtId="165" fontId="0" fillId="0" borderId="0" xfId="15" applyNumberFormat="1" applyBorder="1" applyAlignment="1">
      <alignment/>
    </xf>
    <xf numFmtId="165" fontId="3" fillId="0" borderId="0" xfId="15" applyNumberFormat="1" applyFont="1" applyBorder="1" applyAlignment="1">
      <alignment/>
    </xf>
    <xf numFmtId="165" fontId="3" fillId="0" borderId="0" xfId="15" applyNumberFormat="1" applyFont="1" applyFill="1" applyAlignment="1">
      <alignment/>
    </xf>
    <xf numFmtId="0" fontId="1" fillId="0" borderId="0" xfId="0" applyFont="1" applyFill="1" applyAlignment="1">
      <alignment/>
    </xf>
    <xf numFmtId="0" fontId="0" fillId="0" borderId="0" xfId="0" applyAlignment="1">
      <alignment horizontal="center" wrapText="1"/>
    </xf>
    <xf numFmtId="165" fontId="0" fillId="0" borderId="0" xfId="15" applyNumberFormat="1" applyAlignment="1">
      <alignment horizontal="left"/>
    </xf>
    <xf numFmtId="165" fontId="0" fillId="0" borderId="6" xfId="15" applyNumberFormat="1" applyBorder="1" applyAlignment="1">
      <alignment horizontal="left" wrapText="1"/>
    </xf>
    <xf numFmtId="0" fontId="0" fillId="0" borderId="0" xfId="0" applyAlignment="1">
      <alignment horizontal="justify" vertical="top" wrapText="1"/>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alignment horizontal="center"/>
    </xf>
    <xf numFmtId="0" fontId="3" fillId="0" borderId="0" xfId="0" applyFont="1" applyAlignment="1">
      <alignment horizontal="justify"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horizontal="center" wrapText="1"/>
    </xf>
    <xf numFmtId="165" fontId="0" fillId="0" borderId="0" xfId="15" applyNumberFormat="1" applyAlignment="1">
      <alignment horizontal="center"/>
    </xf>
    <xf numFmtId="0" fontId="0" fillId="0" borderId="0" xfId="0" applyFont="1" applyAlignment="1">
      <alignment horizontal="justify" wrapText="1"/>
    </xf>
    <xf numFmtId="0" fontId="0" fillId="0" borderId="0" xfId="0" applyFont="1" applyAlignment="1">
      <alignment horizontal="left" wrapText="1"/>
    </xf>
    <xf numFmtId="165" fontId="0" fillId="0" borderId="1" xfId="15" applyNumberFormat="1" applyBorder="1" applyAlignment="1">
      <alignment horizontal="center"/>
    </xf>
    <xf numFmtId="165" fontId="0" fillId="0" borderId="6" xfId="15" applyNumberForma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34"/>
  <sheetViews>
    <sheetView workbookViewId="0" topLeftCell="A26">
      <selection activeCell="A35" sqref="A35"/>
    </sheetView>
  </sheetViews>
  <sheetFormatPr defaultColWidth="9.140625" defaultRowHeight="12.75"/>
  <cols>
    <col min="1" max="1" width="35.7109375" style="0" customWidth="1"/>
    <col min="2" max="2" width="22.7109375" style="0" customWidth="1"/>
    <col min="3" max="3" width="1.28515625" style="0" customWidth="1"/>
    <col min="4" max="4" width="22.421875" style="0" customWidth="1"/>
  </cols>
  <sheetData>
    <row r="1" ht="12.75">
      <c r="A1" s="4" t="s">
        <v>0</v>
      </c>
    </row>
    <row r="2" ht="12.75">
      <c r="A2" s="4"/>
    </row>
    <row r="3" spans="1:5" ht="12.75">
      <c r="A3" s="50" t="s">
        <v>134</v>
      </c>
      <c r="B3" s="50"/>
      <c r="C3" s="50"/>
      <c r="D3" s="50"/>
      <c r="E3" s="50"/>
    </row>
    <row r="4" ht="12.75">
      <c r="A4" s="32" t="s">
        <v>98</v>
      </c>
    </row>
    <row r="5" ht="12.75">
      <c r="A5" s="32"/>
    </row>
    <row r="6" ht="12.75">
      <c r="A6" s="4" t="s">
        <v>112</v>
      </c>
    </row>
    <row r="8" spans="2:4" ht="12.75">
      <c r="B8" s="2" t="s">
        <v>135</v>
      </c>
      <c r="C8" s="2"/>
      <c r="D8" s="2" t="s">
        <v>18</v>
      </c>
    </row>
    <row r="9" spans="2:4" ht="12.75">
      <c r="B9" s="2" t="s">
        <v>11</v>
      </c>
      <c r="C9" s="2"/>
      <c r="D9" s="2" t="s">
        <v>11</v>
      </c>
    </row>
    <row r="11" ht="12.75">
      <c r="A11" s="4" t="s">
        <v>19</v>
      </c>
    </row>
    <row r="13" spans="1:4" ht="12.75">
      <c r="A13" t="s">
        <v>20</v>
      </c>
      <c r="B13" s="9">
        <v>21269</v>
      </c>
      <c r="C13" s="9"/>
      <c r="D13" s="9">
        <v>35485</v>
      </c>
    </row>
    <row r="14" spans="1:4" ht="12.75">
      <c r="A14" t="s">
        <v>54</v>
      </c>
      <c r="B14" s="9">
        <v>91586</v>
      </c>
      <c r="C14" s="9"/>
      <c r="D14" s="9">
        <v>79157</v>
      </c>
    </row>
    <row r="15" spans="1:4" ht="12.75">
      <c r="A15" t="s">
        <v>21</v>
      </c>
      <c r="B15" s="9">
        <v>11730</v>
      </c>
      <c r="C15" s="9"/>
      <c r="D15" s="9">
        <v>11730</v>
      </c>
    </row>
    <row r="16" spans="1:4" ht="12.75">
      <c r="A16" t="s">
        <v>22</v>
      </c>
      <c r="B16" s="9">
        <v>900</v>
      </c>
      <c r="C16" s="9"/>
      <c r="D16" s="9">
        <v>3850</v>
      </c>
    </row>
    <row r="17" spans="1:4" ht="12.75">
      <c r="A17" t="s">
        <v>55</v>
      </c>
      <c r="B17" s="9">
        <v>677</v>
      </c>
      <c r="C17" s="9"/>
      <c r="D17" s="9">
        <v>677</v>
      </c>
    </row>
    <row r="18" spans="2:4" ht="12.75">
      <c r="B18" s="9"/>
      <c r="C18" s="9"/>
      <c r="D18" s="9"/>
    </row>
    <row r="19" spans="1:4" ht="12.75">
      <c r="A19" s="4" t="s">
        <v>23</v>
      </c>
      <c r="B19" s="9"/>
      <c r="C19" s="9"/>
      <c r="D19" s="9"/>
    </row>
    <row r="20" spans="2:4" ht="12.75">
      <c r="B20" s="9"/>
      <c r="C20" s="9"/>
      <c r="D20" s="9"/>
    </row>
    <row r="21" spans="1:4" ht="12.75">
      <c r="A21" t="s">
        <v>24</v>
      </c>
      <c r="B21" s="12">
        <v>558</v>
      </c>
      <c r="C21" s="41"/>
      <c r="D21" s="12">
        <v>634</v>
      </c>
    </row>
    <row r="22" spans="1:4" ht="12.75">
      <c r="A22" t="s">
        <v>56</v>
      </c>
      <c r="B22" s="13">
        <v>34029</v>
      </c>
      <c r="C22" s="41"/>
      <c r="D22" s="13">
        <v>33193</v>
      </c>
    </row>
    <row r="23" spans="1:4" ht="12.75">
      <c r="A23" t="s">
        <v>25</v>
      </c>
      <c r="B23" s="13">
        <v>24599</v>
      </c>
      <c r="C23" s="41"/>
      <c r="D23" s="13">
        <v>34119</v>
      </c>
    </row>
    <row r="24" spans="1:4" ht="12.75">
      <c r="A24" t="s">
        <v>26</v>
      </c>
      <c r="B24" s="14">
        <v>3483</v>
      </c>
      <c r="C24" s="41"/>
      <c r="D24" s="14">
        <v>1482</v>
      </c>
    </row>
    <row r="25" spans="2:4" ht="12.75">
      <c r="B25" s="9">
        <f>SUM(B21:B24)</f>
        <v>62669</v>
      </c>
      <c r="C25" s="41"/>
      <c r="D25" s="9">
        <f>SUM(D21:D24)</f>
        <v>69428</v>
      </c>
    </row>
    <row r="26" spans="2:4" ht="12.75">
      <c r="B26" s="9"/>
      <c r="C26" s="41"/>
      <c r="D26" s="9"/>
    </row>
    <row r="27" spans="1:4" ht="12.75">
      <c r="A27" s="4" t="s">
        <v>27</v>
      </c>
      <c r="B27" s="9"/>
      <c r="C27" s="41"/>
      <c r="D27" s="9"/>
    </row>
    <row r="28" spans="2:4" ht="12.75">
      <c r="B28" s="9"/>
      <c r="C28" s="41"/>
      <c r="D28" s="9"/>
    </row>
    <row r="29" spans="1:4" ht="12.75">
      <c r="A29" s="39" t="s">
        <v>123</v>
      </c>
      <c r="B29" s="12">
        <v>28251</v>
      </c>
      <c r="C29" s="41"/>
      <c r="D29" s="12">
        <v>45656</v>
      </c>
    </row>
    <row r="30" spans="1:4" ht="12.75">
      <c r="A30" t="s">
        <v>28</v>
      </c>
      <c r="B30" s="13">
        <v>21460</v>
      </c>
      <c r="C30" s="41"/>
      <c r="D30" s="13">
        <v>40005</v>
      </c>
    </row>
    <row r="31" spans="1:4" ht="12.75">
      <c r="A31" t="s">
        <v>29</v>
      </c>
      <c r="B31" s="14">
        <v>0</v>
      </c>
      <c r="C31" s="41"/>
      <c r="D31" s="14">
        <v>2590</v>
      </c>
    </row>
    <row r="32" spans="2:4" ht="12.75">
      <c r="B32" s="9">
        <f>SUM(B29:B31)</f>
        <v>49711</v>
      </c>
      <c r="C32" s="41"/>
      <c r="D32" s="9">
        <f>SUM(D29:D31)</f>
        <v>88251</v>
      </c>
    </row>
    <row r="33" spans="2:4" ht="12.75">
      <c r="B33" s="9"/>
      <c r="C33" s="41"/>
      <c r="D33" s="9"/>
    </row>
    <row r="34" spans="2:4" ht="12.75">
      <c r="B34" s="9"/>
      <c r="C34" s="41"/>
      <c r="D34" s="9"/>
    </row>
    <row r="35" spans="1:4" ht="12.75">
      <c r="A35" s="4" t="s">
        <v>156</v>
      </c>
      <c r="B35" s="9">
        <f>+B25-B32</f>
        <v>12958</v>
      </c>
      <c r="C35" s="41"/>
      <c r="D35" s="9">
        <f>+D25-D32</f>
        <v>-18823</v>
      </c>
    </row>
    <row r="36" spans="2:4" ht="12.75">
      <c r="B36" s="9"/>
      <c r="C36" s="41"/>
      <c r="D36" s="9"/>
    </row>
    <row r="37" spans="2:4" ht="13.5" thickBot="1">
      <c r="B37" s="15">
        <f>+B13+B14+B15+B16+B17+B35</f>
        <v>139120</v>
      </c>
      <c r="C37" s="41"/>
      <c r="D37" s="15">
        <f>+D13+D14+D15+D16+D17+D35</f>
        <v>112076</v>
      </c>
    </row>
    <row r="38" spans="2:4" ht="12.75">
      <c r="B38" s="9"/>
      <c r="C38" s="41"/>
      <c r="D38" s="9"/>
    </row>
    <row r="39" spans="1:4" ht="12.75">
      <c r="A39" s="4" t="s">
        <v>30</v>
      </c>
      <c r="B39" s="9"/>
      <c r="C39" s="41"/>
      <c r="D39" s="9"/>
    </row>
    <row r="40" spans="2:4" ht="12.75">
      <c r="B40" s="9"/>
      <c r="C40" s="41"/>
      <c r="D40" s="9"/>
    </row>
    <row r="41" spans="1:4" ht="12.75">
      <c r="A41" t="s">
        <v>31</v>
      </c>
      <c r="B41" s="9">
        <v>90000</v>
      </c>
      <c r="C41" s="41"/>
      <c r="D41" s="9">
        <v>77129</v>
      </c>
    </row>
    <row r="42" spans="1:4" ht="12.75">
      <c r="A42" t="s">
        <v>32</v>
      </c>
      <c r="B42" s="41">
        <v>37324</v>
      </c>
      <c r="C42" s="41"/>
      <c r="D42" s="41">
        <v>20302</v>
      </c>
    </row>
    <row r="43" spans="2:4" ht="12.75">
      <c r="B43" s="10"/>
      <c r="C43" s="41"/>
      <c r="D43" s="10"/>
    </row>
    <row r="44" spans="1:4" ht="12.75">
      <c r="A44" t="s">
        <v>33</v>
      </c>
      <c r="B44" s="9">
        <f>SUM(B41:B42)</f>
        <v>127324</v>
      </c>
      <c r="C44" s="41"/>
      <c r="D44" s="9">
        <f>SUM(D41:D42)</f>
        <v>97431</v>
      </c>
    </row>
    <row r="45" spans="1:4" ht="12.75">
      <c r="A45" t="s">
        <v>94</v>
      </c>
      <c r="B45" s="9">
        <v>0</v>
      </c>
      <c r="C45" s="41"/>
      <c r="D45" s="9">
        <v>143</v>
      </c>
    </row>
    <row r="46" spans="1:4" ht="12.75">
      <c r="A46" t="s">
        <v>34</v>
      </c>
      <c r="B46" s="9"/>
      <c r="C46" s="41"/>
      <c r="D46" s="9"/>
    </row>
    <row r="47" spans="1:5" ht="12.75">
      <c r="A47" t="s">
        <v>57</v>
      </c>
      <c r="B47" s="9">
        <v>11765</v>
      </c>
      <c r="C47" s="41"/>
      <c r="D47" s="9">
        <v>11765</v>
      </c>
      <c r="E47" s="38"/>
    </row>
    <row r="48" spans="1:4" ht="12.75">
      <c r="A48" t="s">
        <v>90</v>
      </c>
      <c r="B48" s="9">
        <v>31</v>
      </c>
      <c r="C48" s="41"/>
      <c r="D48" s="9">
        <v>71</v>
      </c>
    </row>
    <row r="49" spans="1:4" ht="12.75">
      <c r="A49" t="s">
        <v>35</v>
      </c>
      <c r="B49" s="9">
        <v>0</v>
      </c>
      <c r="C49" s="41"/>
      <c r="D49" s="9">
        <v>2666</v>
      </c>
    </row>
    <row r="50" spans="2:4" ht="12.75">
      <c r="B50" s="9"/>
      <c r="C50" s="41"/>
      <c r="D50" s="9"/>
    </row>
    <row r="51" spans="2:4" ht="13.5" thickBot="1">
      <c r="B51" s="15">
        <f>SUM(B44:B50)</f>
        <v>139120</v>
      </c>
      <c r="C51" s="41"/>
      <c r="D51" s="15">
        <f>SUM(D44:D50)</f>
        <v>112076</v>
      </c>
    </row>
    <row r="52" spans="2:4" ht="12.75">
      <c r="B52" s="9"/>
      <c r="C52" s="9"/>
      <c r="D52" s="9"/>
    </row>
    <row r="53" spans="1:4" ht="12.75">
      <c r="A53" t="s">
        <v>132</v>
      </c>
      <c r="B53" s="9">
        <f>+B44-B15</f>
        <v>115594</v>
      </c>
      <c r="C53" s="9"/>
      <c r="D53" s="9">
        <f>+D44-D15</f>
        <v>85701</v>
      </c>
    </row>
    <row r="54" spans="1:4" ht="12.75">
      <c r="A54" t="s">
        <v>131</v>
      </c>
      <c r="B54" s="16">
        <f>+B53/B41</f>
        <v>1.2843777777777778</v>
      </c>
      <c r="C54" s="9"/>
      <c r="D54" s="16">
        <f>+D53/D41</f>
        <v>1.1111384822829287</v>
      </c>
    </row>
    <row r="55" spans="2:4" ht="12.75">
      <c r="B55" s="9"/>
      <c r="C55" s="9"/>
      <c r="D55" s="9"/>
    </row>
    <row r="56" spans="2:4" ht="12.75">
      <c r="B56" s="9"/>
      <c r="C56" s="9"/>
      <c r="D56" s="9"/>
    </row>
    <row r="57" spans="1:4" ht="12.75">
      <c r="A57" s="49" t="s">
        <v>111</v>
      </c>
      <c r="B57" s="49"/>
      <c r="C57" s="49"/>
      <c r="D57" s="49"/>
    </row>
    <row r="58" spans="1:4" ht="12.75">
      <c r="A58" s="49"/>
      <c r="B58" s="49"/>
      <c r="C58" s="49"/>
      <c r="D58" s="4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row r="109" spans="2:4" ht="12.75">
      <c r="B109" s="9"/>
      <c r="C109" s="9"/>
      <c r="D109" s="9"/>
    </row>
    <row r="110" spans="2:4" ht="12.75">
      <c r="B110" s="9"/>
      <c r="C110" s="9"/>
      <c r="D110" s="9"/>
    </row>
    <row r="111" spans="2:4" ht="12.75">
      <c r="B111" s="9"/>
      <c r="C111" s="9"/>
      <c r="D111" s="9"/>
    </row>
    <row r="112" spans="2:4" ht="12.75">
      <c r="B112" s="9"/>
      <c r="C112" s="9"/>
      <c r="D112" s="9"/>
    </row>
    <row r="113" spans="2:4" ht="12.75">
      <c r="B113" s="9"/>
      <c r="C113" s="9"/>
      <c r="D113" s="9"/>
    </row>
    <row r="114" spans="2:4" ht="12.75">
      <c r="B114" s="9"/>
      <c r="C114" s="9"/>
      <c r="D114" s="9"/>
    </row>
    <row r="115" spans="2:4" ht="12.75">
      <c r="B115" s="9"/>
      <c r="C115" s="9"/>
      <c r="D115" s="9"/>
    </row>
    <row r="116" spans="2:4" ht="12.75">
      <c r="B116" s="9"/>
      <c r="C116" s="9"/>
      <c r="D116" s="9"/>
    </row>
    <row r="117" spans="2:4" ht="12.75">
      <c r="B117" s="9"/>
      <c r="C117" s="9"/>
      <c r="D117" s="9"/>
    </row>
    <row r="118" spans="2:4" ht="12.75">
      <c r="B118" s="9"/>
      <c r="C118" s="9"/>
      <c r="D118" s="9"/>
    </row>
    <row r="119" spans="2:4" ht="12.75">
      <c r="B119" s="9"/>
      <c r="C119" s="9"/>
      <c r="D119" s="9"/>
    </row>
    <row r="120" spans="2:4" ht="12.75">
      <c r="B120" s="9"/>
      <c r="C120" s="9"/>
      <c r="D120" s="9"/>
    </row>
    <row r="121" spans="2:4" ht="12.75">
      <c r="B121" s="9"/>
      <c r="C121" s="9"/>
      <c r="D121" s="9"/>
    </row>
    <row r="122" spans="2:4" ht="12.75">
      <c r="B122" s="9"/>
      <c r="C122" s="9"/>
      <c r="D122" s="9"/>
    </row>
    <row r="123" spans="2:4" ht="12.75">
      <c r="B123" s="9"/>
      <c r="C123" s="9"/>
      <c r="D123" s="9"/>
    </row>
    <row r="124" spans="2:4" ht="12.75">
      <c r="B124" s="9"/>
      <c r="C124" s="9"/>
      <c r="D124" s="9"/>
    </row>
    <row r="125" spans="2:4" ht="12.75">
      <c r="B125" s="9"/>
      <c r="C125" s="9"/>
      <c r="D125" s="9"/>
    </row>
    <row r="126" spans="2:4" ht="12.75">
      <c r="B126" s="9"/>
      <c r="C126" s="9"/>
      <c r="D126" s="9"/>
    </row>
    <row r="127" spans="2:4" ht="12.75">
      <c r="B127" s="9"/>
      <c r="C127" s="9"/>
      <c r="D127" s="9"/>
    </row>
    <row r="128" spans="2:4" ht="12.75">
      <c r="B128" s="9"/>
      <c r="C128" s="9"/>
      <c r="D128" s="9"/>
    </row>
    <row r="129" spans="2:4" ht="12.75">
      <c r="B129" s="9"/>
      <c r="C129" s="9"/>
      <c r="D129" s="9"/>
    </row>
    <row r="130" spans="2:4" ht="12.75">
      <c r="B130" s="9"/>
      <c r="C130" s="9"/>
      <c r="D130" s="9"/>
    </row>
    <row r="131" spans="2:4" ht="12.75">
      <c r="B131" s="9"/>
      <c r="C131" s="9"/>
      <c r="D131" s="9"/>
    </row>
    <row r="132" spans="2:4" ht="12.75">
      <c r="B132" s="9"/>
      <c r="C132" s="9"/>
      <c r="D132" s="9"/>
    </row>
    <row r="133" spans="2:4" ht="12.75">
      <c r="B133" s="9"/>
      <c r="C133" s="9"/>
      <c r="D133" s="9"/>
    </row>
    <row r="134" spans="2:4" ht="12.75">
      <c r="B134" s="9"/>
      <c r="C134" s="9"/>
      <c r="D134" s="9"/>
    </row>
  </sheetData>
  <mergeCells count="2">
    <mergeCell ref="A57:D58"/>
    <mergeCell ref="A3:E3"/>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47"/>
  <sheetViews>
    <sheetView tabSelected="1" workbookViewId="0" topLeftCell="A31">
      <selection activeCell="D39" sqref="D39"/>
    </sheetView>
  </sheetViews>
  <sheetFormatPr defaultColWidth="9.140625" defaultRowHeight="12.75"/>
  <cols>
    <col min="1" max="1" width="32.8515625" style="0" customWidth="1"/>
    <col min="2" max="2" width="17.421875" style="0" customWidth="1"/>
    <col min="3" max="3" width="19.57421875" style="0" customWidth="1"/>
    <col min="4" max="4" width="17.421875" style="0" customWidth="1"/>
    <col min="5" max="5" width="19.7109375" style="0" customWidth="1"/>
  </cols>
  <sheetData>
    <row r="1" ht="12.75">
      <c r="A1" s="4" t="s">
        <v>0</v>
      </c>
    </row>
    <row r="2" ht="12.75">
      <c r="A2" s="4"/>
    </row>
    <row r="3" spans="1:4" ht="15.75" customHeight="1">
      <c r="A3" s="50" t="s">
        <v>133</v>
      </c>
      <c r="B3" s="50"/>
      <c r="C3" s="50"/>
      <c r="D3" s="50"/>
    </row>
    <row r="4" ht="12.75">
      <c r="A4" s="32" t="s">
        <v>98</v>
      </c>
    </row>
    <row r="5" ht="12.75">
      <c r="A5" s="32"/>
    </row>
    <row r="6" spans="1:4" ht="12.75">
      <c r="A6" s="50" t="s">
        <v>97</v>
      </c>
      <c r="B6" s="49"/>
      <c r="C6" s="49"/>
      <c r="D6" s="49"/>
    </row>
    <row r="7" spans="1:4" ht="3.75" customHeight="1">
      <c r="A7" s="49"/>
      <c r="B7" s="49"/>
      <c r="C7" s="49"/>
      <c r="D7" s="49"/>
    </row>
    <row r="8" spans="1:4" ht="12.75">
      <c r="A8" s="18"/>
      <c r="B8" s="18"/>
      <c r="C8" s="18"/>
      <c r="D8" s="18"/>
    </row>
    <row r="10" spans="2:5" ht="12.75">
      <c r="B10" s="51" t="s">
        <v>99</v>
      </c>
      <c r="C10" s="51"/>
      <c r="D10" s="51" t="s">
        <v>105</v>
      </c>
      <c r="E10" s="51"/>
    </row>
    <row r="11" spans="2:5" ht="12.75">
      <c r="B11" s="2" t="s">
        <v>104</v>
      </c>
      <c r="C11" s="2" t="s">
        <v>101</v>
      </c>
      <c r="D11" s="2" t="s">
        <v>106</v>
      </c>
      <c r="E11" s="2" t="s">
        <v>101</v>
      </c>
    </row>
    <row r="12" spans="2:5" ht="12.75">
      <c r="B12" s="2" t="s">
        <v>103</v>
      </c>
      <c r="C12" s="2" t="s">
        <v>102</v>
      </c>
      <c r="D12" s="2" t="s">
        <v>107</v>
      </c>
      <c r="E12" s="2" t="s">
        <v>102</v>
      </c>
    </row>
    <row r="13" spans="2:5" ht="12.75">
      <c r="B13" s="2" t="s">
        <v>100</v>
      </c>
      <c r="C13" s="2" t="s">
        <v>100</v>
      </c>
      <c r="D13" s="2" t="s">
        <v>108</v>
      </c>
      <c r="E13" s="2" t="s">
        <v>109</v>
      </c>
    </row>
    <row r="14" spans="2:5" ht="12.75">
      <c r="B14" s="3" t="s">
        <v>136</v>
      </c>
      <c r="C14" s="3" t="s">
        <v>137</v>
      </c>
      <c r="D14" s="3" t="s">
        <v>136</v>
      </c>
      <c r="E14" s="3" t="s">
        <v>137</v>
      </c>
    </row>
    <row r="15" spans="2:4" ht="12.75">
      <c r="B15" s="8" t="s">
        <v>11</v>
      </c>
      <c r="C15" s="8"/>
      <c r="D15" s="8" t="s">
        <v>11</v>
      </c>
    </row>
    <row r="16" spans="1:5" ht="12.75">
      <c r="A16" t="s">
        <v>1</v>
      </c>
      <c r="B16" s="9">
        <f>54752-43357</f>
        <v>11395</v>
      </c>
      <c r="C16" s="9">
        <v>0</v>
      </c>
      <c r="D16" s="9">
        <v>54752</v>
      </c>
      <c r="E16" s="9">
        <v>0</v>
      </c>
    </row>
    <row r="17" spans="2:5" ht="12.75">
      <c r="B17" s="9"/>
      <c r="C17" s="9"/>
      <c r="D17" s="9"/>
      <c r="E17" s="9"/>
    </row>
    <row r="18" spans="1:5" ht="12.75">
      <c r="A18" t="s">
        <v>51</v>
      </c>
      <c r="B18" s="9">
        <f>31211-39688</f>
        <v>-8477</v>
      </c>
      <c r="C18" s="9">
        <v>0</v>
      </c>
      <c r="D18" s="9">
        <f>0-39688</f>
        <v>-39688</v>
      </c>
      <c r="E18" s="9">
        <v>0</v>
      </c>
    </row>
    <row r="19" spans="2:5" ht="12.75">
      <c r="B19" s="9"/>
      <c r="C19" s="9"/>
      <c r="D19" s="9"/>
      <c r="E19" s="9"/>
    </row>
    <row r="20" spans="1:5" ht="12.75">
      <c r="A20" t="s">
        <v>2</v>
      </c>
      <c r="B20" s="9">
        <f>918-583</f>
        <v>335</v>
      </c>
      <c r="C20" s="9">
        <v>0</v>
      </c>
      <c r="D20" s="9">
        <v>918</v>
      </c>
      <c r="E20" s="9">
        <v>0</v>
      </c>
    </row>
    <row r="21" spans="2:5" ht="12.75">
      <c r="B21" s="9"/>
      <c r="C21" s="9"/>
      <c r="D21" s="9"/>
      <c r="E21" s="9"/>
    </row>
    <row r="22" spans="1:5" ht="12.75">
      <c r="A22" t="s">
        <v>53</v>
      </c>
      <c r="B22" s="9">
        <f>2770-4068</f>
        <v>-1298</v>
      </c>
      <c r="C22" s="9">
        <v>0</v>
      </c>
      <c r="D22" s="9">
        <f>0-4068</f>
        <v>-4068</v>
      </c>
      <c r="E22" s="9">
        <v>0</v>
      </c>
    </row>
    <row r="23" spans="2:5" ht="12.75">
      <c r="B23" s="10"/>
      <c r="C23" s="10"/>
      <c r="D23" s="10"/>
      <c r="E23" s="10"/>
    </row>
    <row r="24" spans="1:5" ht="12.75">
      <c r="A24" t="s">
        <v>52</v>
      </c>
      <c r="B24" s="9">
        <f>SUM(B16:B23)</f>
        <v>1955</v>
      </c>
      <c r="C24" s="9">
        <f>SUM(C16:C23)</f>
        <v>0</v>
      </c>
      <c r="D24" s="9">
        <f>SUM(D16:D23)</f>
        <v>11914</v>
      </c>
      <c r="E24" s="9">
        <f>SUM(E16:E23)</f>
        <v>0</v>
      </c>
    </row>
    <row r="25" spans="2:5" ht="12.75">
      <c r="B25" s="9"/>
      <c r="C25" s="9"/>
      <c r="D25" s="9"/>
      <c r="E25" s="9"/>
    </row>
    <row r="26" spans="1:5" ht="12.75">
      <c r="A26" t="s">
        <v>3</v>
      </c>
      <c r="B26" s="9">
        <f>378-488</f>
        <v>-110</v>
      </c>
      <c r="C26" s="9">
        <v>0</v>
      </c>
      <c r="D26" s="9">
        <f>0-488</f>
        <v>-488</v>
      </c>
      <c r="E26" s="9">
        <v>0</v>
      </c>
    </row>
    <row r="27" spans="2:5" ht="12.75">
      <c r="B27" s="10"/>
      <c r="C27" s="10"/>
      <c r="D27" s="10"/>
      <c r="E27" s="10"/>
    </row>
    <row r="28" spans="1:5" ht="12.75">
      <c r="A28" t="s">
        <v>4</v>
      </c>
      <c r="B28" s="9">
        <f>SUM(B24:B27)</f>
        <v>1845</v>
      </c>
      <c r="C28" s="9">
        <f>SUM(C24:C27)</f>
        <v>0</v>
      </c>
      <c r="D28" s="9">
        <f>SUM(D24:D27)</f>
        <v>11426</v>
      </c>
      <c r="E28" s="9">
        <f>SUM(E24:E27)</f>
        <v>0</v>
      </c>
    </row>
    <row r="29" spans="2:5" ht="12.75">
      <c r="B29" s="9"/>
      <c r="C29" s="9"/>
      <c r="D29" s="9"/>
      <c r="E29" s="9"/>
    </row>
    <row r="30" spans="1:5" ht="12.75">
      <c r="A30" t="s">
        <v>5</v>
      </c>
      <c r="B30" s="9">
        <f>3067-3822</f>
        <v>-755</v>
      </c>
      <c r="C30" s="9">
        <v>0</v>
      </c>
      <c r="D30" s="9">
        <f>0-3822</f>
        <v>-3822</v>
      </c>
      <c r="E30" s="9">
        <v>0</v>
      </c>
    </row>
    <row r="31" spans="2:5" ht="12.75">
      <c r="B31" s="10"/>
      <c r="C31" s="10"/>
      <c r="D31" s="10"/>
      <c r="E31" s="10"/>
    </row>
    <row r="32" spans="1:5" ht="12.75">
      <c r="A32" t="s">
        <v>6</v>
      </c>
      <c r="B32" s="9">
        <f>SUM(B28:B31)</f>
        <v>1090</v>
      </c>
      <c r="C32" s="9">
        <f>SUM(C28:C31)</f>
        <v>0</v>
      </c>
      <c r="D32" s="9">
        <f>SUM(D28:D31)</f>
        <v>7604</v>
      </c>
      <c r="E32" s="9">
        <f>SUM(E28:E31)</f>
        <v>0</v>
      </c>
    </row>
    <row r="33" spans="2:5" ht="12.75">
      <c r="B33" s="9"/>
      <c r="C33" s="9"/>
      <c r="D33" s="9"/>
      <c r="E33" s="9"/>
    </row>
    <row r="34" spans="1:5" ht="12.75">
      <c r="A34" t="s">
        <v>7</v>
      </c>
      <c r="B34" s="9">
        <f>215-235</f>
        <v>-20</v>
      </c>
      <c r="C34" s="9">
        <v>0</v>
      </c>
      <c r="D34" s="9">
        <f>0-235</f>
        <v>-235</v>
      </c>
      <c r="E34" s="9">
        <v>0</v>
      </c>
    </row>
    <row r="35" spans="2:5" ht="12.75">
      <c r="B35" s="10"/>
      <c r="C35" s="10"/>
      <c r="D35" s="10"/>
      <c r="E35" s="9"/>
    </row>
    <row r="36" spans="1:5" ht="13.5" thickBot="1">
      <c r="A36" t="s">
        <v>8</v>
      </c>
      <c r="B36" s="11">
        <f>SUM(B32:B35)</f>
        <v>1070</v>
      </c>
      <c r="C36" s="11">
        <f>SUM(C32:C35)</f>
        <v>0</v>
      </c>
      <c r="D36" s="11">
        <f>SUM(D32:D35)</f>
        <v>7369</v>
      </c>
      <c r="E36" s="11">
        <f>SUM(E32:E35)</f>
        <v>0</v>
      </c>
    </row>
    <row r="37" spans="2:5" ht="13.5" thickTop="1">
      <c r="B37" s="9"/>
      <c r="C37" s="9"/>
      <c r="D37" s="9"/>
      <c r="E37" s="9"/>
    </row>
    <row r="38" spans="1:5" ht="12.75">
      <c r="A38" t="s">
        <v>9</v>
      </c>
      <c r="B38" s="16">
        <v>1.25</v>
      </c>
      <c r="C38" s="16">
        <f>+C36/'BALANCE SHEET'!D41*100</f>
        <v>0</v>
      </c>
      <c r="D38" s="16">
        <v>9.21</v>
      </c>
      <c r="E38" s="9"/>
    </row>
    <row r="39" spans="2:5" ht="12.75">
      <c r="B39" s="9"/>
      <c r="C39" s="9"/>
      <c r="D39" s="9"/>
      <c r="E39" s="9"/>
    </row>
    <row r="40" spans="1:5" ht="12.75">
      <c r="A40" t="s">
        <v>10</v>
      </c>
      <c r="B40" s="9">
        <v>0</v>
      </c>
      <c r="C40" s="9"/>
      <c r="D40" s="9">
        <v>0</v>
      </c>
      <c r="E40" s="9"/>
    </row>
    <row r="41" spans="2:5" ht="12.75">
      <c r="B41" s="9"/>
      <c r="C41" s="9"/>
      <c r="D41" s="9"/>
      <c r="E41" s="9"/>
    </row>
    <row r="42" spans="1:5" ht="27" customHeight="1">
      <c r="A42" s="49" t="s">
        <v>157</v>
      </c>
      <c r="B42" s="49"/>
      <c r="C42" s="49"/>
      <c r="D42" s="49"/>
      <c r="E42" s="49"/>
    </row>
    <row r="43" spans="1:5" ht="12.75">
      <c r="A43" s="49"/>
      <c r="B43" s="49"/>
      <c r="C43" s="49"/>
      <c r="D43" s="49"/>
      <c r="E43" s="49"/>
    </row>
    <row r="44" spans="1:5" ht="12.75">
      <c r="A44" s="18"/>
      <c r="B44" s="18"/>
      <c r="C44" s="18"/>
      <c r="D44" s="18"/>
      <c r="E44" s="18"/>
    </row>
    <row r="45" spans="1:5" ht="12" customHeight="1">
      <c r="A45" s="49" t="s">
        <v>110</v>
      </c>
      <c r="B45" s="49"/>
      <c r="C45" s="49"/>
      <c r="D45" s="49"/>
      <c r="E45" s="49"/>
    </row>
    <row r="46" spans="1:5" ht="7.5" customHeight="1" hidden="1">
      <c r="A46" s="49"/>
      <c r="B46" s="49"/>
      <c r="C46" s="49"/>
      <c r="D46" s="49"/>
      <c r="E46" s="49"/>
    </row>
    <row r="47" spans="2:4" ht="12.75">
      <c r="B47" s="9"/>
      <c r="C47" s="9"/>
      <c r="D47" s="9"/>
    </row>
  </sheetData>
  <mergeCells count="6">
    <mergeCell ref="A45:E46"/>
    <mergeCell ref="A42:E43"/>
    <mergeCell ref="A6:D7"/>
    <mergeCell ref="A3:D3"/>
    <mergeCell ref="B10:C10"/>
    <mergeCell ref="D10:E10"/>
  </mergeCells>
  <printOptions/>
  <pageMargins left="0.75" right="0.5" top="1" bottom="1" header="0.5" footer="0.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E49"/>
  <sheetViews>
    <sheetView workbookViewId="0" topLeftCell="A44">
      <selection activeCell="A47" sqref="A47"/>
    </sheetView>
  </sheetViews>
  <sheetFormatPr defaultColWidth="9.140625" defaultRowHeight="12.75"/>
  <cols>
    <col min="1" max="1" width="3.8515625" style="0" customWidth="1"/>
    <col min="2" max="2" width="4.28125" style="0" customWidth="1"/>
    <col min="3" max="3" width="41.00390625" style="0" customWidth="1"/>
    <col min="4" max="4" width="5.28125" style="0" customWidth="1"/>
    <col min="5" max="5" width="21.7109375" style="0" customWidth="1"/>
    <col min="6" max="6" width="9.57421875" style="0" bestFit="1" customWidth="1"/>
  </cols>
  <sheetData>
    <row r="1" ht="12.75">
      <c r="A1" s="4" t="s">
        <v>0</v>
      </c>
    </row>
    <row r="2" ht="12.75">
      <c r="A2" s="4"/>
    </row>
    <row r="3" spans="1:5" ht="12.75">
      <c r="A3" s="50" t="s">
        <v>134</v>
      </c>
      <c r="B3" s="50"/>
      <c r="C3" s="50"/>
      <c r="D3" s="50"/>
      <c r="E3" s="49"/>
    </row>
    <row r="4" ht="12.75">
      <c r="A4" s="32" t="s">
        <v>98</v>
      </c>
    </row>
    <row r="6" spans="1:5" ht="12.75">
      <c r="A6" s="50" t="s">
        <v>114</v>
      </c>
      <c r="B6" s="49"/>
      <c r="C6" s="49"/>
      <c r="D6" s="49"/>
      <c r="E6" s="49"/>
    </row>
    <row r="7" spans="1:5" ht="12.75">
      <c r="A7" s="49"/>
      <c r="B7" s="49"/>
      <c r="C7" s="49"/>
      <c r="D7" s="49"/>
      <c r="E7" s="49"/>
    </row>
    <row r="9" ht="25.5">
      <c r="E9" s="5" t="s">
        <v>138</v>
      </c>
    </row>
    <row r="10" ht="12.75">
      <c r="E10" s="8" t="s">
        <v>11</v>
      </c>
    </row>
    <row r="12" spans="1:5" ht="12.75">
      <c r="A12" s="6" t="s">
        <v>36</v>
      </c>
      <c r="B12" s="7"/>
      <c r="C12" s="7"/>
      <c r="D12" s="7"/>
      <c r="E12" s="26"/>
    </row>
    <row r="13" spans="1:5" ht="12.75">
      <c r="A13" s="7"/>
      <c r="B13" s="7" t="s">
        <v>4</v>
      </c>
      <c r="C13" s="7"/>
      <c r="D13" s="7"/>
      <c r="E13" s="26">
        <v>11426</v>
      </c>
    </row>
    <row r="14" spans="1:5" ht="12.75">
      <c r="A14" s="7"/>
      <c r="B14" s="40" t="s">
        <v>124</v>
      </c>
      <c r="C14" s="7"/>
      <c r="D14" s="7"/>
      <c r="E14" s="26"/>
    </row>
    <row r="15" spans="1:5" ht="12.75">
      <c r="A15" s="7"/>
      <c r="B15" s="7"/>
      <c r="C15" s="7" t="s">
        <v>37</v>
      </c>
      <c r="D15" s="7"/>
      <c r="E15" s="43">
        <v>278</v>
      </c>
    </row>
    <row r="16" spans="1:5" ht="12.75">
      <c r="A16" s="7"/>
      <c r="B16" s="7"/>
      <c r="C16" s="7" t="s">
        <v>38</v>
      </c>
      <c r="D16" s="7"/>
      <c r="E16" s="43">
        <f>0-115</f>
        <v>-115</v>
      </c>
    </row>
    <row r="17" spans="1:5" ht="12.75">
      <c r="A17" s="7"/>
      <c r="B17" s="7"/>
      <c r="C17" s="7"/>
      <c r="D17" s="7"/>
      <c r="E17" s="27"/>
    </row>
    <row r="18" spans="1:5" ht="12.75">
      <c r="A18" s="7"/>
      <c r="B18" s="6" t="s">
        <v>39</v>
      </c>
      <c r="C18" s="7"/>
      <c r="D18" s="7"/>
      <c r="E18" s="28">
        <f>SUM(E13:E17)</f>
        <v>11589</v>
      </c>
    </row>
    <row r="19" spans="1:5" ht="12.75">
      <c r="A19" s="7"/>
      <c r="B19" s="6"/>
      <c r="C19" s="7"/>
      <c r="D19" s="7"/>
      <c r="E19" s="28"/>
    </row>
    <row r="20" spans="1:5" ht="12.75">
      <c r="A20" s="7"/>
      <c r="B20" s="40" t="s">
        <v>125</v>
      </c>
      <c r="C20" s="7"/>
      <c r="D20" s="7"/>
      <c r="E20" s="43">
        <v>20412</v>
      </c>
    </row>
    <row r="21" spans="1:5" ht="12.75">
      <c r="A21" s="7"/>
      <c r="B21" s="7" t="s">
        <v>40</v>
      </c>
      <c r="C21" s="7"/>
      <c r="D21" s="7"/>
      <c r="E21" s="26">
        <f>0-24816</f>
        <v>-24816</v>
      </c>
    </row>
    <row r="22" spans="1:5" ht="12.75">
      <c r="A22" s="7"/>
      <c r="B22" s="7"/>
      <c r="C22" s="7"/>
      <c r="D22" s="7"/>
      <c r="E22" s="26"/>
    </row>
    <row r="23" spans="1:5" ht="13.5" thickBot="1">
      <c r="A23" s="7"/>
      <c r="B23" s="7" t="s">
        <v>41</v>
      </c>
      <c r="C23" s="7"/>
      <c r="D23" s="7"/>
      <c r="E23" s="29">
        <f>SUM(E18:E22)</f>
        <v>7185</v>
      </c>
    </row>
    <row r="24" spans="1:5" ht="12.75">
      <c r="A24" s="7"/>
      <c r="B24" s="7"/>
      <c r="C24" s="7"/>
      <c r="D24" s="7"/>
      <c r="E24" s="26"/>
    </row>
    <row r="25" spans="1:5" ht="12.75">
      <c r="A25" s="6" t="s">
        <v>42</v>
      </c>
      <c r="B25" s="7"/>
      <c r="C25" s="7"/>
      <c r="D25" s="7"/>
      <c r="E25" s="26"/>
    </row>
    <row r="26" spans="1:5" ht="12.75">
      <c r="A26" s="6"/>
      <c r="B26" s="7" t="s">
        <v>91</v>
      </c>
      <c r="C26" s="7"/>
      <c r="D26" s="7"/>
      <c r="E26" s="26">
        <f>0-6457</f>
        <v>-6457</v>
      </c>
    </row>
    <row r="27" spans="1:5" ht="13.5" thickBot="1">
      <c r="A27" s="7"/>
      <c r="B27" s="7" t="s">
        <v>129</v>
      </c>
      <c r="C27" s="7"/>
      <c r="D27" s="7"/>
      <c r="E27" s="29">
        <f>SUM(E26:E26)</f>
        <v>-6457</v>
      </c>
    </row>
    <row r="28" spans="1:5" ht="12.75">
      <c r="A28" s="7"/>
      <c r="B28" s="7"/>
      <c r="C28" s="7"/>
      <c r="D28" s="7"/>
      <c r="E28" s="26"/>
    </row>
    <row r="29" spans="1:5" ht="12.75">
      <c r="A29" s="6" t="s">
        <v>43</v>
      </c>
      <c r="B29" s="7"/>
      <c r="C29" s="7"/>
      <c r="D29" s="7"/>
      <c r="E29" s="26"/>
    </row>
    <row r="30" spans="1:5" ht="12.75">
      <c r="A30" s="7"/>
      <c r="B30" s="7" t="s">
        <v>92</v>
      </c>
      <c r="C30" s="7"/>
      <c r="D30" s="7"/>
      <c r="E30" s="26">
        <f>0-20755</f>
        <v>-20755</v>
      </c>
    </row>
    <row r="31" spans="1:5" ht="12.75">
      <c r="A31" s="7"/>
      <c r="B31" s="7" t="s">
        <v>139</v>
      </c>
      <c r="C31" s="7"/>
      <c r="D31" s="7"/>
      <c r="E31" s="26">
        <v>22524</v>
      </c>
    </row>
    <row r="32" spans="1:5" ht="13.5" thickBot="1">
      <c r="A32" s="7"/>
      <c r="B32" s="7" t="s">
        <v>130</v>
      </c>
      <c r="C32" s="7"/>
      <c r="D32" s="7"/>
      <c r="E32" s="29">
        <f>SUM(E30:E31)</f>
        <v>1769</v>
      </c>
    </row>
    <row r="33" spans="1:5" ht="12.75">
      <c r="A33" s="7"/>
      <c r="B33" s="7"/>
      <c r="C33" s="7"/>
      <c r="D33" s="7"/>
      <c r="E33" s="26"/>
    </row>
    <row r="34" spans="1:5" ht="12.75">
      <c r="A34" s="6" t="s">
        <v>44</v>
      </c>
      <c r="B34" s="7"/>
      <c r="C34" s="7"/>
      <c r="D34" s="7"/>
      <c r="E34" s="26">
        <f>+E23+E27+E32</f>
        <v>2497</v>
      </c>
    </row>
    <row r="35" spans="1:5" ht="12.75">
      <c r="A35" s="6" t="s">
        <v>45</v>
      </c>
      <c r="B35" s="7"/>
      <c r="C35" s="7"/>
      <c r="D35" s="7"/>
      <c r="E35" s="26">
        <f>0-2883</f>
        <v>-2883</v>
      </c>
    </row>
    <row r="36" spans="1:5" ht="13.5" thickBot="1">
      <c r="A36" s="6" t="s">
        <v>46</v>
      </c>
      <c r="B36" s="7"/>
      <c r="C36" s="7"/>
      <c r="D36" s="7"/>
      <c r="E36" s="30">
        <f>SUM(E34:E35)</f>
        <v>-386</v>
      </c>
    </row>
    <row r="37" spans="1:5" ht="12.75">
      <c r="A37" s="7"/>
      <c r="B37" s="7"/>
      <c r="C37" s="7"/>
      <c r="D37" s="7"/>
      <c r="E37" s="26"/>
    </row>
    <row r="38" spans="1:5" ht="12.75">
      <c r="A38" s="7"/>
      <c r="B38" s="7"/>
      <c r="C38" s="7"/>
      <c r="D38" s="7"/>
      <c r="E38" s="26"/>
    </row>
    <row r="39" spans="1:5" ht="12.75">
      <c r="A39" s="7" t="s">
        <v>47</v>
      </c>
      <c r="B39" s="7"/>
      <c r="C39" s="7"/>
      <c r="D39" s="7"/>
      <c r="E39" s="26"/>
    </row>
    <row r="40" spans="1:5" ht="12.75">
      <c r="A40" s="7"/>
      <c r="B40" s="7"/>
      <c r="C40" s="7"/>
      <c r="D40" s="7"/>
      <c r="E40" s="26"/>
    </row>
    <row r="41" spans="1:5" ht="12.75">
      <c r="A41" s="7"/>
      <c r="B41" s="7" t="s">
        <v>48</v>
      </c>
      <c r="C41" s="7"/>
      <c r="D41" s="7"/>
      <c r="E41" s="26">
        <v>3483</v>
      </c>
    </row>
    <row r="42" spans="1:5" ht="12.75">
      <c r="A42" s="7"/>
      <c r="B42" s="7" t="s">
        <v>93</v>
      </c>
      <c r="C42" s="7"/>
      <c r="D42" s="7"/>
      <c r="E42" s="26">
        <f>0-3869</f>
        <v>-3869</v>
      </c>
    </row>
    <row r="43" spans="1:5" ht="13.5" thickBot="1">
      <c r="A43" s="7"/>
      <c r="B43" s="7"/>
      <c r="C43" s="7"/>
      <c r="D43" s="7"/>
      <c r="E43" s="30">
        <f>SUM(E41:E42)</f>
        <v>-386</v>
      </c>
    </row>
    <row r="44" spans="1:5" ht="12.75">
      <c r="A44" s="7"/>
      <c r="B44" s="7"/>
      <c r="C44" s="7"/>
      <c r="D44" s="7"/>
      <c r="E44" s="42"/>
    </row>
    <row r="45" spans="1:5" ht="12.75">
      <c r="A45" s="49" t="s">
        <v>172</v>
      </c>
      <c r="B45" s="49"/>
      <c r="C45" s="49"/>
      <c r="D45" s="49"/>
      <c r="E45" s="49"/>
    </row>
    <row r="46" spans="1:5" ht="9.75" customHeight="1">
      <c r="A46" s="49"/>
      <c r="B46" s="49"/>
      <c r="C46" s="49"/>
      <c r="D46" s="49"/>
      <c r="E46" s="49"/>
    </row>
    <row r="47" spans="1:5" ht="12.75">
      <c r="A47" s="7"/>
      <c r="B47" s="7"/>
      <c r="C47" s="7"/>
      <c r="D47" s="7"/>
      <c r="E47" s="7"/>
    </row>
    <row r="48" spans="1:5" ht="12.75">
      <c r="A48" s="52" t="s">
        <v>115</v>
      </c>
      <c r="B48" s="49"/>
      <c r="C48" s="49"/>
      <c r="D48" s="49"/>
      <c r="E48" s="49"/>
    </row>
    <row r="49" spans="1:5" ht="12.75">
      <c r="A49" s="49"/>
      <c r="B49" s="49"/>
      <c r="C49" s="49"/>
      <c r="D49" s="49"/>
      <c r="E49" s="49"/>
    </row>
  </sheetData>
  <mergeCells count="4">
    <mergeCell ref="A48:E49"/>
    <mergeCell ref="A6:E7"/>
    <mergeCell ref="A3:E3"/>
    <mergeCell ref="A45:E46"/>
  </mergeCells>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24"/>
  <sheetViews>
    <sheetView workbookViewId="0" topLeftCell="A5">
      <selection activeCell="A24" sqref="A24:G24"/>
    </sheetView>
  </sheetViews>
  <sheetFormatPr defaultColWidth="9.140625" defaultRowHeight="12.75"/>
  <cols>
    <col min="1" max="1" width="35.28125" style="0" customWidth="1"/>
    <col min="2" max="3" width="11.421875" style="0" customWidth="1"/>
    <col min="4" max="4" width="13.57421875" style="0" customWidth="1"/>
    <col min="5" max="5" width="15.00390625" style="0" customWidth="1"/>
    <col min="6" max="6" width="12.00390625" style="0" customWidth="1"/>
    <col min="7" max="7" width="11.8515625" style="0" customWidth="1"/>
  </cols>
  <sheetData>
    <row r="1" ht="12.75">
      <c r="A1" s="4" t="s">
        <v>0</v>
      </c>
    </row>
    <row r="2" ht="12.75">
      <c r="A2" s="4"/>
    </row>
    <row r="3" spans="1:6" ht="12.75">
      <c r="A3" s="50" t="s">
        <v>134</v>
      </c>
      <c r="B3" s="50"/>
      <c r="C3" s="50"/>
      <c r="D3" s="50"/>
      <c r="E3" s="50"/>
      <c r="F3" s="49"/>
    </row>
    <row r="4" ht="12.75">
      <c r="A4" s="32" t="s">
        <v>98</v>
      </c>
    </row>
    <row r="5" ht="12.75">
      <c r="A5" s="4"/>
    </row>
    <row r="6" spans="1:7" ht="12.75">
      <c r="A6" s="53" t="s">
        <v>113</v>
      </c>
      <c r="B6" s="54"/>
      <c r="C6" s="54"/>
      <c r="D6" s="54"/>
      <c r="E6" s="54"/>
      <c r="F6" s="54"/>
      <c r="G6" s="54"/>
    </row>
    <row r="7" spans="1:7" ht="12.75">
      <c r="A7" s="54"/>
      <c r="B7" s="54"/>
      <c r="C7" s="54"/>
      <c r="D7" s="54"/>
      <c r="E7" s="54"/>
      <c r="F7" s="54"/>
      <c r="G7" s="54"/>
    </row>
    <row r="9" spans="2:7" ht="38.25">
      <c r="B9" s="5" t="s">
        <v>31</v>
      </c>
      <c r="C9" s="5" t="s">
        <v>141</v>
      </c>
      <c r="D9" s="5" t="s">
        <v>12</v>
      </c>
      <c r="E9" s="5" t="s">
        <v>13</v>
      </c>
      <c r="F9" s="5" t="s">
        <v>14</v>
      </c>
      <c r="G9" s="5" t="s">
        <v>15</v>
      </c>
    </row>
    <row r="10" spans="2:7" ht="12.75">
      <c r="B10" s="1" t="s">
        <v>11</v>
      </c>
      <c r="C10" s="1" t="s">
        <v>11</v>
      </c>
      <c r="D10" s="1" t="s">
        <v>11</v>
      </c>
      <c r="E10" s="1" t="s">
        <v>11</v>
      </c>
      <c r="F10" s="1" t="s">
        <v>11</v>
      </c>
      <c r="G10" s="1" t="s">
        <v>11</v>
      </c>
    </row>
    <row r="12" spans="1:7" ht="12.75">
      <c r="A12" t="s">
        <v>17</v>
      </c>
      <c r="B12" s="9">
        <f>+'BALANCE SHEET'!D41</f>
        <v>77129</v>
      </c>
      <c r="C12" s="9">
        <v>0</v>
      </c>
      <c r="D12" s="9">
        <v>500</v>
      </c>
      <c r="E12" s="9">
        <f>302926/1000</f>
        <v>302.926</v>
      </c>
      <c r="F12" s="9">
        <f>19498983/1000</f>
        <v>19498.983</v>
      </c>
      <c r="G12" s="9">
        <f>SUM(B12:F12)</f>
        <v>97430.90900000001</v>
      </c>
    </row>
    <row r="13" spans="2:7" ht="12.75">
      <c r="B13" s="9"/>
      <c r="C13" s="9"/>
      <c r="D13" s="9"/>
      <c r="E13" s="9"/>
      <c r="F13" s="9"/>
      <c r="G13" s="9"/>
    </row>
    <row r="14" spans="1:7" ht="12.75">
      <c r="A14" t="s">
        <v>16</v>
      </c>
      <c r="B14" s="9">
        <v>0</v>
      </c>
      <c r="C14" s="9"/>
      <c r="D14" s="9">
        <v>0</v>
      </c>
      <c r="E14" s="9">
        <v>0</v>
      </c>
      <c r="F14" s="9">
        <f>+'INCOME STATEMENT'!D36</f>
        <v>7369</v>
      </c>
      <c r="G14" s="9">
        <f>SUM(B14:F14)</f>
        <v>7369</v>
      </c>
    </row>
    <row r="15" spans="2:7" ht="12.75">
      <c r="B15" s="9"/>
      <c r="C15" s="9"/>
      <c r="D15" s="9"/>
      <c r="E15" s="9"/>
      <c r="F15" s="9"/>
      <c r="G15" s="9"/>
    </row>
    <row r="16" spans="1:7" ht="12.75">
      <c r="A16" t="s">
        <v>142</v>
      </c>
      <c r="B16" s="9">
        <v>12871</v>
      </c>
      <c r="C16" s="9">
        <v>9653</v>
      </c>
      <c r="D16" s="9"/>
      <c r="E16" s="9"/>
      <c r="F16" s="9"/>
      <c r="G16" s="9">
        <f>SUM(B16:F16)</f>
        <v>22524</v>
      </c>
    </row>
    <row r="17" spans="2:7" ht="12.75">
      <c r="B17" s="9"/>
      <c r="C17" s="9"/>
      <c r="D17" s="9"/>
      <c r="E17" s="9"/>
      <c r="F17" s="9"/>
      <c r="G17" s="9"/>
    </row>
    <row r="18" spans="1:7" ht="13.5" thickBot="1">
      <c r="A18" t="s">
        <v>140</v>
      </c>
      <c r="B18" s="11">
        <f aca="true" t="shared" si="0" ref="B18:G18">SUM(B12:B17)</f>
        <v>90000</v>
      </c>
      <c r="C18" s="11">
        <f t="shared" si="0"/>
        <v>9653</v>
      </c>
      <c r="D18" s="11">
        <f t="shared" si="0"/>
        <v>500</v>
      </c>
      <c r="E18" s="11">
        <f t="shared" si="0"/>
        <v>302.926</v>
      </c>
      <c r="F18" s="11">
        <f t="shared" si="0"/>
        <v>26867.983</v>
      </c>
      <c r="G18" s="11">
        <f t="shared" si="0"/>
        <v>127323.90900000001</v>
      </c>
    </row>
    <row r="19" ht="13.5" thickTop="1"/>
    <row r="21" spans="1:7" ht="12.75">
      <c r="A21" s="49" t="s">
        <v>158</v>
      </c>
      <c r="B21" s="49"/>
      <c r="C21" s="49"/>
      <c r="D21" s="49"/>
      <c r="E21" s="49"/>
      <c r="F21" s="49"/>
      <c r="G21" s="49"/>
    </row>
    <row r="22" spans="1:7" ht="6" customHeight="1">
      <c r="A22" s="49"/>
      <c r="B22" s="49"/>
      <c r="C22" s="49"/>
      <c r="D22" s="49"/>
      <c r="E22" s="49"/>
      <c r="F22" s="49"/>
      <c r="G22" s="49"/>
    </row>
    <row r="24" spans="1:7" ht="25.5" customHeight="1">
      <c r="A24" s="49" t="s">
        <v>159</v>
      </c>
      <c r="B24" s="49"/>
      <c r="C24" s="49"/>
      <c r="D24" s="49"/>
      <c r="E24" s="49"/>
      <c r="F24" s="49"/>
      <c r="G24" s="49"/>
    </row>
  </sheetData>
  <mergeCells count="4">
    <mergeCell ref="A21:G22"/>
    <mergeCell ref="A6:G7"/>
    <mergeCell ref="A3:F3"/>
    <mergeCell ref="A24:G24"/>
  </mergeCells>
  <printOptions/>
  <pageMargins left="0.75" right="0.75" top="1" bottom="1" header="0.5" footer="0.5"/>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J160"/>
  <sheetViews>
    <sheetView workbookViewId="0" topLeftCell="A86">
      <selection activeCell="B103" sqref="B103"/>
    </sheetView>
  </sheetViews>
  <sheetFormatPr defaultColWidth="9.140625" defaultRowHeight="12.75"/>
  <cols>
    <col min="1" max="1" width="3.28125" style="0" customWidth="1"/>
    <col min="2" max="2" width="3.00390625" style="0" customWidth="1"/>
    <col min="7" max="7" width="14.57421875" style="0" customWidth="1"/>
    <col min="8" max="8" width="4.00390625" style="0" customWidth="1"/>
    <col min="9" max="9" width="6.57421875" style="0" customWidth="1"/>
    <col min="10" max="10" width="10.57421875" style="0" customWidth="1"/>
  </cols>
  <sheetData>
    <row r="1" ht="12.75">
      <c r="A1" s="4" t="s">
        <v>50</v>
      </c>
    </row>
    <row r="2" ht="12.75">
      <c r="A2" s="4"/>
    </row>
    <row r="3" ht="12.75">
      <c r="A3" s="4" t="s">
        <v>95</v>
      </c>
    </row>
    <row r="5" spans="1:3" ht="12.75">
      <c r="A5" s="4">
        <v>1</v>
      </c>
      <c r="B5" s="4" t="s">
        <v>58</v>
      </c>
      <c r="C5" s="4"/>
    </row>
    <row r="6" spans="2:10" ht="12.75" customHeight="1">
      <c r="B6" s="49" t="s">
        <v>96</v>
      </c>
      <c r="C6" s="49"/>
      <c r="D6" s="49"/>
      <c r="E6" s="49"/>
      <c r="F6" s="49"/>
      <c r="G6" s="49"/>
      <c r="H6" s="49"/>
      <c r="I6" s="49"/>
      <c r="J6" s="49"/>
    </row>
    <row r="7" spans="2:10" ht="12.75">
      <c r="B7" s="49"/>
      <c r="C7" s="49"/>
      <c r="D7" s="49"/>
      <c r="E7" s="49"/>
      <c r="F7" s="49"/>
      <c r="G7" s="49"/>
      <c r="H7" s="49"/>
      <c r="I7" s="49"/>
      <c r="J7" s="49"/>
    </row>
    <row r="8" spans="2:10" ht="12.75">
      <c r="B8" s="49"/>
      <c r="C8" s="49"/>
      <c r="D8" s="49"/>
      <c r="E8" s="49"/>
      <c r="F8" s="49"/>
      <c r="G8" s="49"/>
      <c r="H8" s="49"/>
      <c r="I8" s="49"/>
      <c r="J8" s="49"/>
    </row>
    <row r="10" spans="2:10" ht="12.75" customHeight="1">
      <c r="B10" s="49" t="s">
        <v>89</v>
      </c>
      <c r="C10" s="49"/>
      <c r="D10" s="49"/>
      <c r="E10" s="49"/>
      <c r="F10" s="49"/>
      <c r="G10" s="49"/>
      <c r="H10" s="49"/>
      <c r="I10" s="49"/>
      <c r="J10" s="49"/>
    </row>
    <row r="11" spans="2:10" ht="28.5" customHeight="1">
      <c r="B11" s="49"/>
      <c r="C11" s="49"/>
      <c r="D11" s="49"/>
      <c r="E11" s="49"/>
      <c r="F11" s="49"/>
      <c r="G11" s="49"/>
      <c r="H11" s="49"/>
      <c r="I11" s="49"/>
      <c r="J11" s="49"/>
    </row>
    <row r="14" spans="1:2" ht="12.75">
      <c r="A14" s="4">
        <v>2</v>
      </c>
      <c r="B14" s="4" t="s">
        <v>73</v>
      </c>
    </row>
    <row r="15" ht="12.75">
      <c r="B15" t="s">
        <v>126</v>
      </c>
    </row>
    <row r="18" spans="1:2" ht="12.75">
      <c r="A18" s="4">
        <v>3</v>
      </c>
      <c r="B18" s="4" t="s">
        <v>59</v>
      </c>
    </row>
    <row r="19" spans="7:10" ht="12.75">
      <c r="G19" s="51"/>
      <c r="H19" s="51"/>
      <c r="I19" s="51"/>
      <c r="J19" s="51"/>
    </row>
    <row r="20" spans="7:10" ht="36" customHeight="1">
      <c r="G20" s="56" t="s">
        <v>143</v>
      </c>
      <c r="H20" s="33"/>
      <c r="J20" s="56" t="s">
        <v>144</v>
      </c>
    </row>
    <row r="21" spans="7:10" ht="12.75">
      <c r="G21" s="56"/>
      <c r="J21" s="56"/>
    </row>
    <row r="22" spans="7:10" ht="12.75">
      <c r="G22" s="5" t="s">
        <v>11</v>
      </c>
      <c r="J22" s="5" t="s">
        <v>11</v>
      </c>
    </row>
    <row r="23" spans="7:10" ht="12.75">
      <c r="G23" s="5"/>
      <c r="J23" s="5"/>
    </row>
    <row r="24" spans="2:10" ht="13.5" thickBot="1">
      <c r="B24" t="s">
        <v>60</v>
      </c>
      <c r="G24" s="17">
        <f>0-'INCOME STATEMENT'!B30</f>
        <v>755</v>
      </c>
      <c r="H24" s="9"/>
      <c r="I24" s="9"/>
      <c r="J24" s="17">
        <f>0-'INCOME STATEMENT'!D30</f>
        <v>3822</v>
      </c>
    </row>
    <row r="25" ht="13.5" thickTop="1"/>
    <row r="26" spans="2:10" ht="29.25" customHeight="1">
      <c r="B26" s="49" t="s">
        <v>160</v>
      </c>
      <c r="C26" s="49"/>
      <c r="D26" s="49"/>
      <c r="E26" s="49"/>
      <c r="F26" s="49"/>
      <c r="G26" s="49"/>
      <c r="H26" s="49"/>
      <c r="I26" s="49"/>
      <c r="J26" s="49"/>
    </row>
    <row r="29" spans="1:3" ht="12.75">
      <c r="A29" s="4">
        <v>4</v>
      </c>
      <c r="B29" s="4" t="s">
        <v>61</v>
      </c>
      <c r="C29" s="4"/>
    </row>
    <row r="30" spans="7:10" ht="12.75" customHeight="1">
      <c r="G30" s="56" t="s">
        <v>143</v>
      </c>
      <c r="J30" s="56" t="s">
        <v>144</v>
      </c>
    </row>
    <row r="31" spans="7:10" ht="29.25" customHeight="1">
      <c r="G31" s="56"/>
      <c r="J31" s="56"/>
    </row>
    <row r="33" ht="12.75">
      <c r="B33" t="s">
        <v>69</v>
      </c>
    </row>
    <row r="35" spans="2:10" ht="12.75">
      <c r="B35" t="s">
        <v>63</v>
      </c>
      <c r="F35" t="s">
        <v>67</v>
      </c>
      <c r="G35" s="9">
        <f>+'INCOME STATEMENT'!B36</f>
        <v>1070</v>
      </c>
      <c r="H35" s="9"/>
      <c r="I35" s="9"/>
      <c r="J35" s="9">
        <f>+'INCOME STATEMENT'!D36</f>
        <v>7369</v>
      </c>
    </row>
    <row r="36" spans="7:10" ht="12.75">
      <c r="G36" s="9"/>
      <c r="H36" s="9"/>
      <c r="I36" s="9"/>
      <c r="J36" s="9"/>
    </row>
    <row r="37" spans="2:10" ht="12.75">
      <c r="B37" t="s">
        <v>65</v>
      </c>
      <c r="F37" t="s">
        <v>66</v>
      </c>
      <c r="G37" s="9">
        <f>77129+(12871/3)</f>
        <v>81419.33333333333</v>
      </c>
      <c r="H37" s="9"/>
      <c r="I37" s="9"/>
      <c r="J37" s="9">
        <f>77129+(12871*0.111111111111111)</f>
        <v>78559.11111111111</v>
      </c>
    </row>
    <row r="38" spans="2:10" ht="12.75">
      <c r="B38" t="s">
        <v>64</v>
      </c>
      <c r="G38" s="16"/>
      <c r="H38" s="16"/>
      <c r="I38" s="16"/>
      <c r="J38" s="16"/>
    </row>
    <row r="39" spans="7:10" ht="12.75">
      <c r="G39" s="16"/>
      <c r="H39" s="16"/>
      <c r="I39" s="16"/>
      <c r="J39" s="16"/>
    </row>
    <row r="40" spans="2:10" ht="12.75">
      <c r="B40" t="s">
        <v>62</v>
      </c>
      <c r="F40" t="s">
        <v>68</v>
      </c>
      <c r="G40" s="16">
        <f>+G35/G37*100</f>
        <v>1.3141841822990445</v>
      </c>
      <c r="H40" s="16"/>
      <c r="I40" s="16"/>
      <c r="J40" s="16">
        <f>+J35/J37*100</f>
        <v>9.380197784541577</v>
      </c>
    </row>
    <row r="44" spans="2:10" ht="12.75">
      <c r="B44" t="s">
        <v>70</v>
      </c>
      <c r="G44" s="1" t="s">
        <v>71</v>
      </c>
      <c r="J44" s="1" t="s">
        <v>71</v>
      </c>
    </row>
    <row r="48" spans="1:3" ht="12.75">
      <c r="A48" s="4">
        <v>5</v>
      </c>
      <c r="B48" s="4" t="s">
        <v>20</v>
      </c>
      <c r="C48" s="4"/>
    </row>
    <row r="49" spans="2:10" ht="12.75" customHeight="1">
      <c r="B49" s="49" t="s">
        <v>117</v>
      </c>
      <c r="C49" s="49"/>
      <c r="D49" s="49"/>
      <c r="E49" s="49"/>
      <c r="F49" s="49"/>
      <c r="G49" s="49"/>
      <c r="H49" s="49"/>
      <c r="I49" s="49"/>
      <c r="J49" s="49"/>
    </row>
    <row r="50" spans="2:10" ht="25.5" customHeight="1">
      <c r="B50" s="49"/>
      <c r="C50" s="49"/>
      <c r="D50" s="49"/>
      <c r="E50" s="49"/>
      <c r="F50" s="49"/>
      <c r="G50" s="49"/>
      <c r="H50" s="49"/>
      <c r="I50" s="49"/>
      <c r="J50" s="49"/>
    </row>
    <row r="51" spans="2:10" ht="12.75">
      <c r="B51" s="18"/>
      <c r="C51" s="18"/>
      <c r="D51" s="18"/>
      <c r="E51" s="18"/>
      <c r="F51" s="18"/>
      <c r="G51" s="18"/>
      <c r="H51" s="18"/>
      <c r="I51" s="18"/>
      <c r="J51" s="18"/>
    </row>
    <row r="52" spans="2:10" ht="12.75">
      <c r="B52" s="18"/>
      <c r="C52" s="18"/>
      <c r="D52" s="18"/>
      <c r="E52" s="18"/>
      <c r="F52" s="18"/>
      <c r="G52" s="18"/>
      <c r="H52" s="18"/>
      <c r="I52" s="18"/>
      <c r="J52" s="18"/>
    </row>
    <row r="53" spans="1:10" ht="12.75">
      <c r="A53" s="4">
        <v>6</v>
      </c>
      <c r="B53" s="25" t="s">
        <v>116</v>
      </c>
      <c r="C53" s="18"/>
      <c r="D53" s="18"/>
      <c r="E53" s="18"/>
      <c r="F53" s="18"/>
      <c r="G53" s="18"/>
      <c r="H53" s="18"/>
      <c r="I53" s="18"/>
      <c r="J53" s="18"/>
    </row>
    <row r="54" spans="2:10" ht="26.25" customHeight="1">
      <c r="B54" s="49" t="s">
        <v>118</v>
      </c>
      <c r="C54" s="49"/>
      <c r="D54" s="49"/>
      <c r="E54" s="49"/>
      <c r="F54" s="49"/>
      <c r="G54" s="49"/>
      <c r="H54" s="49"/>
      <c r="I54" s="49"/>
      <c r="J54" s="49"/>
    </row>
    <row r="55" spans="2:10" ht="12.75">
      <c r="B55" s="20"/>
      <c r="C55" s="18"/>
      <c r="D55" s="18"/>
      <c r="E55" s="18"/>
      <c r="F55" s="18"/>
      <c r="G55" s="18"/>
      <c r="H55" s="18"/>
      <c r="I55" s="18"/>
      <c r="J55" s="18"/>
    </row>
    <row r="56" spans="2:10" ht="12.75">
      <c r="B56" s="18"/>
      <c r="C56" s="18"/>
      <c r="D56" s="18"/>
      <c r="E56" s="18"/>
      <c r="F56" s="18"/>
      <c r="G56" s="18"/>
      <c r="H56" s="18"/>
      <c r="I56" s="18"/>
      <c r="J56" s="18"/>
    </row>
    <row r="57" spans="1:10" ht="12.75">
      <c r="A57" s="4">
        <v>7</v>
      </c>
      <c r="B57" s="25" t="s">
        <v>127</v>
      </c>
      <c r="C57" s="18"/>
      <c r="D57" s="18"/>
      <c r="E57" s="18"/>
      <c r="F57" s="18"/>
      <c r="G57" s="18"/>
      <c r="H57" s="18"/>
      <c r="I57" s="18"/>
      <c r="J57" s="18"/>
    </row>
    <row r="58" spans="2:10" ht="12.75" customHeight="1">
      <c r="B58" s="49" t="s">
        <v>161</v>
      </c>
      <c r="C58" s="49"/>
      <c r="D58" s="49"/>
      <c r="E58" s="49"/>
      <c r="F58" s="49"/>
      <c r="G58" s="49"/>
      <c r="H58" s="49"/>
      <c r="I58" s="49"/>
      <c r="J58" s="49"/>
    </row>
    <row r="59" spans="2:10" ht="12.75">
      <c r="B59" s="49"/>
      <c r="C59" s="49"/>
      <c r="D59" s="49"/>
      <c r="E59" s="49"/>
      <c r="F59" s="49"/>
      <c r="G59" s="49"/>
      <c r="H59" s="49"/>
      <c r="I59" s="49"/>
      <c r="J59" s="49"/>
    </row>
    <row r="60" spans="2:10" ht="12.75">
      <c r="B60" s="18"/>
      <c r="C60" s="18"/>
      <c r="D60" s="18"/>
      <c r="E60" s="18"/>
      <c r="F60" s="18"/>
      <c r="G60" s="18"/>
      <c r="H60" s="18"/>
      <c r="I60" s="18"/>
      <c r="J60" s="18"/>
    </row>
    <row r="61" spans="2:10" ht="12.75" customHeight="1">
      <c r="B61" s="49" t="s">
        <v>145</v>
      </c>
      <c r="C61" s="49"/>
      <c r="D61" s="49"/>
      <c r="E61" s="49"/>
      <c r="F61" s="49"/>
      <c r="G61" s="49"/>
      <c r="H61" s="49"/>
      <c r="I61" s="49"/>
      <c r="J61" s="49"/>
    </row>
    <row r="62" spans="2:10" ht="24.75" customHeight="1">
      <c r="B62" s="49"/>
      <c r="C62" s="49"/>
      <c r="D62" s="49"/>
      <c r="E62" s="49"/>
      <c r="F62" s="49"/>
      <c r="G62" s="49"/>
      <c r="H62" s="49"/>
      <c r="I62" s="49"/>
      <c r="J62" s="49"/>
    </row>
    <row r="63" spans="2:10" ht="12.75">
      <c r="B63" s="18"/>
      <c r="C63" s="18"/>
      <c r="D63" s="18"/>
      <c r="E63" s="18"/>
      <c r="F63" s="18"/>
      <c r="G63" s="18"/>
      <c r="H63" s="18"/>
      <c r="I63" s="18"/>
      <c r="J63" s="18"/>
    </row>
    <row r="64" spans="2:10" ht="12.75">
      <c r="B64" s="18"/>
      <c r="C64" s="18"/>
      <c r="D64" s="18"/>
      <c r="E64" s="18"/>
      <c r="F64" s="18"/>
      <c r="G64" s="18"/>
      <c r="H64" s="18"/>
      <c r="I64" s="18"/>
      <c r="J64" s="18"/>
    </row>
    <row r="65" spans="1:2" ht="12.75">
      <c r="A65" s="4">
        <v>8</v>
      </c>
      <c r="B65" s="4" t="s">
        <v>72</v>
      </c>
    </row>
    <row r="66" spans="2:10" ht="12.75" customHeight="1">
      <c r="B66" s="49" t="s">
        <v>119</v>
      </c>
      <c r="C66" s="49"/>
      <c r="D66" s="49"/>
      <c r="E66" s="49"/>
      <c r="F66" s="49"/>
      <c r="G66" s="49"/>
      <c r="H66" s="49"/>
      <c r="I66" s="49"/>
      <c r="J66" s="49"/>
    </row>
    <row r="67" spans="2:10" ht="12.75">
      <c r="B67" s="49"/>
      <c r="C67" s="49"/>
      <c r="D67" s="49"/>
      <c r="E67" s="49"/>
      <c r="F67" s="49"/>
      <c r="G67" s="49"/>
      <c r="H67" s="49"/>
      <c r="I67" s="49"/>
      <c r="J67" s="49"/>
    </row>
    <row r="68" spans="2:10" ht="12.75">
      <c r="B68" s="18"/>
      <c r="C68" s="18"/>
      <c r="D68" s="18"/>
      <c r="E68" s="18"/>
      <c r="F68" s="18"/>
      <c r="G68" s="18"/>
      <c r="H68" s="18"/>
      <c r="I68" s="18"/>
      <c r="J68" s="18"/>
    </row>
    <row r="69" spans="2:10" ht="12.75">
      <c r="B69" s="18"/>
      <c r="C69" s="18"/>
      <c r="D69" s="18"/>
      <c r="E69" s="18"/>
      <c r="F69" s="18"/>
      <c r="G69" s="18"/>
      <c r="H69" s="18"/>
      <c r="I69" s="18"/>
      <c r="J69" s="18"/>
    </row>
    <row r="70" spans="1:10" ht="12.75">
      <c r="A70" s="44">
        <v>9</v>
      </c>
      <c r="B70" s="4" t="s">
        <v>120</v>
      </c>
      <c r="C70" s="18"/>
      <c r="D70" s="18"/>
      <c r="E70" s="18"/>
      <c r="F70" s="18"/>
      <c r="G70" s="18"/>
      <c r="H70" s="18"/>
      <c r="I70" s="18"/>
      <c r="J70" s="18"/>
    </row>
    <row r="71" spans="1:10" ht="12.75">
      <c r="A71" s="44"/>
      <c r="B71" s="4" t="s">
        <v>162</v>
      </c>
      <c r="C71" s="18"/>
      <c r="D71" s="18"/>
      <c r="E71" s="18"/>
      <c r="F71" s="18"/>
      <c r="G71" s="18"/>
      <c r="H71" s="18"/>
      <c r="I71" s="18"/>
      <c r="J71" s="18"/>
    </row>
    <row r="72" spans="1:10" ht="91.5" customHeight="1">
      <c r="A72" s="44"/>
      <c r="B72" s="58" t="s">
        <v>163</v>
      </c>
      <c r="C72" s="58"/>
      <c r="D72" s="58"/>
      <c r="E72" s="58"/>
      <c r="F72" s="58"/>
      <c r="G72" s="58"/>
      <c r="H72" s="58"/>
      <c r="I72" s="58"/>
      <c r="J72" s="58"/>
    </row>
    <row r="73" spans="2:10" ht="12.75">
      <c r="B73" s="18"/>
      <c r="C73" s="18"/>
      <c r="D73" s="18"/>
      <c r="E73" s="18"/>
      <c r="F73" s="18"/>
      <c r="G73" s="18"/>
      <c r="H73" s="18"/>
      <c r="I73" s="18"/>
      <c r="J73" s="18"/>
    </row>
    <row r="74" spans="2:10" ht="14.25" customHeight="1">
      <c r="B74" s="4" t="s">
        <v>147</v>
      </c>
      <c r="C74" s="18"/>
      <c r="D74" s="18"/>
      <c r="E74" s="18"/>
      <c r="F74" s="18"/>
      <c r="G74" s="18"/>
      <c r="H74" s="18"/>
      <c r="I74" s="18"/>
      <c r="J74" s="18"/>
    </row>
    <row r="75" spans="2:10" ht="14.25" customHeight="1">
      <c r="B75" s="4"/>
      <c r="C75" s="18"/>
      <c r="D75" s="18"/>
      <c r="E75" s="18"/>
      <c r="F75" s="18"/>
      <c r="G75" s="18"/>
      <c r="H75" s="18"/>
      <c r="I75" s="18"/>
      <c r="J75" s="18"/>
    </row>
    <row r="76" spans="2:10" ht="26.25" customHeight="1">
      <c r="B76" s="59" t="s">
        <v>148</v>
      </c>
      <c r="C76" s="59"/>
      <c r="D76" s="59"/>
      <c r="E76" s="59"/>
      <c r="F76" s="59"/>
      <c r="G76" s="59"/>
      <c r="H76" s="59"/>
      <c r="I76" s="59"/>
      <c r="J76" s="59"/>
    </row>
    <row r="77" spans="2:10" ht="13.5" customHeight="1">
      <c r="B77" s="34"/>
      <c r="C77" s="31"/>
      <c r="D77" s="31"/>
      <c r="E77" s="31"/>
      <c r="F77" s="31"/>
      <c r="G77" s="31"/>
      <c r="H77" s="31"/>
      <c r="I77" s="31"/>
      <c r="J77" s="31"/>
    </row>
    <row r="78" spans="2:10" ht="44.25" customHeight="1">
      <c r="B78" s="34"/>
      <c r="C78" s="31"/>
      <c r="D78" s="31"/>
      <c r="E78" s="31"/>
      <c r="F78" s="31"/>
      <c r="G78" s="45" t="s">
        <v>149</v>
      </c>
      <c r="H78" s="31"/>
      <c r="I78" s="55" t="s">
        <v>150</v>
      </c>
      <c r="J78" s="55"/>
    </row>
    <row r="79" spans="2:10" ht="13.5" customHeight="1">
      <c r="B79" s="34"/>
      <c r="C79" s="31"/>
      <c r="D79" s="31"/>
      <c r="E79" s="31"/>
      <c r="F79" s="31"/>
      <c r="G79" s="5" t="s">
        <v>11</v>
      </c>
      <c r="H79" s="5"/>
      <c r="I79" s="56" t="s">
        <v>11</v>
      </c>
      <c r="J79" s="56"/>
    </row>
    <row r="80" spans="2:10" ht="16.5" customHeight="1">
      <c r="B80" s="35" t="s">
        <v>121</v>
      </c>
      <c r="C80" s="36"/>
      <c r="D80" s="36"/>
      <c r="E80" s="36"/>
      <c r="F80" s="36"/>
      <c r="G80" s="46">
        <v>15000</v>
      </c>
      <c r="H80" s="36"/>
      <c r="I80" s="57">
        <v>15000</v>
      </c>
      <c r="J80" s="57"/>
    </row>
    <row r="81" spans="2:10" ht="16.5" customHeight="1">
      <c r="B81" s="35" t="s">
        <v>122</v>
      </c>
      <c r="C81" s="36"/>
      <c r="D81" s="36"/>
      <c r="E81" s="36"/>
      <c r="F81" s="36"/>
      <c r="G81" s="46">
        <v>5024</v>
      </c>
      <c r="H81" s="36"/>
      <c r="I81" s="57">
        <v>2024</v>
      </c>
      <c r="J81" s="57"/>
    </row>
    <row r="82" spans="2:10" ht="14.25" customHeight="1">
      <c r="B82" s="35" t="s">
        <v>151</v>
      </c>
      <c r="C82" s="36"/>
      <c r="D82" s="36"/>
      <c r="E82" s="36"/>
      <c r="F82" s="36"/>
      <c r="G82" s="46">
        <v>2500</v>
      </c>
      <c r="H82" s="36"/>
      <c r="I82" s="60">
        <f>2500-249</f>
        <v>2251</v>
      </c>
      <c r="J82" s="60"/>
    </row>
    <row r="83" spans="2:10" ht="14.25" customHeight="1" thickBot="1">
      <c r="B83" s="34"/>
      <c r="C83" s="31"/>
      <c r="D83" s="31"/>
      <c r="E83" s="31"/>
      <c r="F83" s="31"/>
      <c r="G83" s="47">
        <f>SUM(G80:G82)</f>
        <v>22524</v>
      </c>
      <c r="H83" s="31"/>
      <c r="I83" s="61">
        <f>SUM(I80:J82)</f>
        <v>19275</v>
      </c>
      <c r="J83" s="61"/>
    </row>
    <row r="84" spans="2:10" ht="14.25" customHeight="1">
      <c r="B84" s="34"/>
      <c r="C84" s="31"/>
      <c r="D84" s="31"/>
      <c r="E84" s="31"/>
      <c r="F84" s="31"/>
      <c r="G84" s="31"/>
      <c r="H84" s="31"/>
      <c r="I84" s="31"/>
      <c r="J84" s="37"/>
    </row>
    <row r="85" spans="1:2" ht="14.25" customHeight="1">
      <c r="A85" s="44">
        <v>10</v>
      </c>
      <c r="B85" s="4" t="s">
        <v>74</v>
      </c>
    </row>
    <row r="86" spans="2:10" ht="14.25" customHeight="1">
      <c r="B86" s="49" t="s">
        <v>164</v>
      </c>
      <c r="C86" s="49"/>
      <c r="D86" s="49"/>
      <c r="E86" s="49"/>
      <c r="F86" s="49"/>
      <c r="G86" s="49"/>
      <c r="H86" s="49"/>
      <c r="I86" s="49"/>
      <c r="J86" s="49"/>
    </row>
    <row r="87" spans="2:10" ht="36" customHeight="1">
      <c r="B87" s="49"/>
      <c r="C87" s="49"/>
      <c r="D87" s="49"/>
      <c r="E87" s="49"/>
      <c r="F87" s="49"/>
      <c r="G87" s="49"/>
      <c r="H87" s="49"/>
      <c r="I87" s="49"/>
      <c r="J87" s="49"/>
    </row>
    <row r="88" spans="2:10" ht="14.25" customHeight="1">
      <c r="B88" s="34"/>
      <c r="C88" s="31"/>
      <c r="D88" s="31"/>
      <c r="E88" s="31"/>
      <c r="F88" s="31"/>
      <c r="G88" s="31"/>
      <c r="H88" s="31"/>
      <c r="I88" s="31"/>
      <c r="J88" s="37"/>
    </row>
    <row r="89" spans="2:10" ht="12.75">
      <c r="B89" s="18"/>
      <c r="C89" s="18"/>
      <c r="D89" s="18"/>
      <c r="E89" s="18"/>
      <c r="F89" s="18"/>
      <c r="G89" s="18"/>
      <c r="H89" s="18"/>
      <c r="I89" s="18"/>
      <c r="J89" s="18"/>
    </row>
    <row r="90" spans="1:10" ht="12.75">
      <c r="A90" s="4">
        <v>11</v>
      </c>
      <c r="B90" s="25" t="s">
        <v>86</v>
      </c>
      <c r="C90" s="18"/>
      <c r="D90" s="18"/>
      <c r="E90" s="18"/>
      <c r="F90" s="18"/>
      <c r="G90" s="18"/>
      <c r="H90" s="18"/>
      <c r="I90" s="18"/>
      <c r="J90" s="18"/>
    </row>
    <row r="91" spans="2:10" ht="12.75">
      <c r="B91" s="20" t="s">
        <v>146</v>
      </c>
      <c r="C91" s="18"/>
      <c r="D91" s="18"/>
      <c r="E91" s="18"/>
      <c r="F91" s="18"/>
      <c r="G91" s="18"/>
      <c r="H91" s="18"/>
      <c r="I91" s="18"/>
      <c r="J91" s="18"/>
    </row>
    <row r="92" spans="2:10" ht="12.75">
      <c r="B92" s="20"/>
      <c r="C92" s="18"/>
      <c r="D92" s="18"/>
      <c r="E92" s="18"/>
      <c r="F92" s="18"/>
      <c r="G92" s="18"/>
      <c r="H92" s="18"/>
      <c r="I92" s="18"/>
      <c r="J92" s="18"/>
    </row>
    <row r="93" spans="2:10" ht="25.5">
      <c r="B93" s="20"/>
      <c r="C93" s="18"/>
      <c r="D93" s="18"/>
      <c r="E93" s="18"/>
      <c r="F93" s="18"/>
      <c r="G93" s="5" t="s">
        <v>81</v>
      </c>
      <c r="H93" s="5"/>
      <c r="I93" s="5"/>
      <c r="J93" s="5" t="s">
        <v>82</v>
      </c>
    </row>
    <row r="94" spans="2:10" ht="12.75">
      <c r="B94" s="20"/>
      <c r="C94" s="18"/>
      <c r="D94" s="18"/>
      <c r="E94" s="18"/>
      <c r="F94" s="18"/>
      <c r="G94" s="5" t="s">
        <v>85</v>
      </c>
      <c r="H94" s="19"/>
      <c r="I94" s="19"/>
      <c r="J94" s="5" t="s">
        <v>85</v>
      </c>
    </row>
    <row r="95" spans="2:10" ht="12.75">
      <c r="B95" s="20" t="s">
        <v>83</v>
      </c>
      <c r="C95" s="18"/>
      <c r="D95" s="18"/>
      <c r="E95" s="18"/>
      <c r="F95" s="18"/>
      <c r="G95" s="22">
        <v>17591</v>
      </c>
      <c r="H95" s="18"/>
      <c r="I95" s="18"/>
      <c r="J95" s="21">
        <v>0</v>
      </c>
    </row>
    <row r="96" spans="2:10" ht="12.75">
      <c r="B96" s="20" t="s">
        <v>49</v>
      </c>
      <c r="C96" s="18"/>
      <c r="D96" s="18"/>
      <c r="E96" s="18"/>
      <c r="F96" s="18"/>
      <c r="G96" s="22">
        <v>3869</v>
      </c>
      <c r="H96" s="18"/>
      <c r="I96" s="18"/>
      <c r="J96" s="21">
        <v>0</v>
      </c>
    </row>
    <row r="97" spans="2:10" ht="12.75">
      <c r="B97" s="20" t="s">
        <v>84</v>
      </c>
      <c r="C97" s="18"/>
      <c r="D97" s="18"/>
      <c r="E97" s="18"/>
      <c r="F97" s="18"/>
      <c r="G97" s="21">
        <v>0</v>
      </c>
      <c r="H97" s="18"/>
      <c r="I97" s="18"/>
      <c r="J97" s="22"/>
    </row>
    <row r="98" spans="2:10" ht="13.5" thickBot="1">
      <c r="B98" s="20"/>
      <c r="C98" s="18"/>
      <c r="D98" s="18"/>
      <c r="E98" s="18"/>
      <c r="F98" s="18"/>
      <c r="G98" s="23">
        <f>SUM(G95:G97)</f>
        <v>21460</v>
      </c>
      <c r="H98" s="18"/>
      <c r="I98" s="18"/>
      <c r="J98" s="24">
        <f>SUM(J95:J97)</f>
        <v>0</v>
      </c>
    </row>
    <row r="99" spans="2:10" ht="12.75">
      <c r="B99" s="20"/>
      <c r="C99" s="18"/>
      <c r="D99" s="18"/>
      <c r="E99" s="18"/>
      <c r="F99" s="18"/>
      <c r="G99" s="18"/>
      <c r="H99" s="18"/>
      <c r="I99" s="18"/>
      <c r="J99" s="18"/>
    </row>
    <row r="101" spans="1:2" ht="12.75">
      <c r="A101" s="4">
        <v>12</v>
      </c>
      <c r="B101" s="4" t="s">
        <v>75</v>
      </c>
    </row>
    <row r="102" ht="12.75">
      <c r="B102" t="s">
        <v>165</v>
      </c>
    </row>
    <row r="105" spans="1:2" ht="12.75">
      <c r="A105" s="4">
        <v>13</v>
      </c>
      <c r="B105" s="4" t="s">
        <v>77</v>
      </c>
    </row>
    <row r="106" spans="2:10" ht="27.75" customHeight="1">
      <c r="B106" s="49" t="s">
        <v>167</v>
      </c>
      <c r="C106" s="49"/>
      <c r="D106" s="49"/>
      <c r="E106" s="49"/>
      <c r="F106" s="49"/>
      <c r="G106" s="49"/>
      <c r="H106" s="49"/>
      <c r="I106" s="49"/>
      <c r="J106" s="49"/>
    </row>
    <row r="107" spans="2:10" ht="0.75" customHeight="1">
      <c r="B107" s="49"/>
      <c r="C107" s="49"/>
      <c r="D107" s="49"/>
      <c r="E107" s="49"/>
      <c r="F107" s="49"/>
      <c r="G107" s="49"/>
      <c r="H107" s="49"/>
      <c r="I107" s="49"/>
      <c r="J107" s="49"/>
    </row>
    <row r="108" spans="2:10" ht="15" customHeight="1">
      <c r="B108" s="18"/>
      <c r="C108" s="18"/>
      <c r="D108" s="18"/>
      <c r="E108" s="18"/>
      <c r="F108" s="18"/>
      <c r="G108" s="18"/>
      <c r="H108" s="18"/>
      <c r="I108" s="18"/>
      <c r="J108" s="18"/>
    </row>
    <row r="109" spans="2:10" ht="27.75" customHeight="1">
      <c r="B109" s="48" t="s">
        <v>168</v>
      </c>
      <c r="C109" s="49" t="s">
        <v>169</v>
      </c>
      <c r="D109" s="49"/>
      <c r="E109" s="49"/>
      <c r="F109" s="49"/>
      <c r="G109" s="49"/>
      <c r="H109" s="49"/>
      <c r="I109" s="49"/>
      <c r="J109" s="49"/>
    </row>
    <row r="110" spans="2:10" ht="15" customHeight="1">
      <c r="B110" s="18"/>
      <c r="C110" s="18"/>
      <c r="D110" s="18"/>
      <c r="E110" s="18"/>
      <c r="F110" s="18"/>
      <c r="G110" s="18"/>
      <c r="H110" s="18"/>
      <c r="I110" s="18"/>
      <c r="J110" s="18"/>
    </row>
    <row r="111" spans="2:10" ht="27.75" customHeight="1">
      <c r="B111" s="48" t="s">
        <v>170</v>
      </c>
      <c r="C111" s="49" t="s">
        <v>171</v>
      </c>
      <c r="D111" s="49"/>
      <c r="E111" s="49"/>
      <c r="F111" s="49"/>
      <c r="G111" s="49"/>
      <c r="H111" s="49"/>
      <c r="I111" s="49"/>
      <c r="J111" s="49"/>
    </row>
    <row r="112" spans="2:10" ht="12.75">
      <c r="B112" s="18"/>
      <c r="C112" s="18"/>
      <c r="D112" s="18"/>
      <c r="E112" s="18"/>
      <c r="F112" s="18"/>
      <c r="G112" s="18"/>
      <c r="H112" s="18"/>
      <c r="I112" s="18"/>
      <c r="J112" s="18"/>
    </row>
    <row r="113" spans="1:2" ht="12.75">
      <c r="A113" s="4">
        <v>14</v>
      </c>
      <c r="B113" s="4" t="s">
        <v>78</v>
      </c>
    </row>
    <row r="114" spans="2:10" ht="12.75">
      <c r="B114" s="18"/>
      <c r="C114" s="18"/>
      <c r="D114" s="18"/>
      <c r="E114" s="18"/>
      <c r="F114" s="18"/>
      <c r="G114" s="18"/>
      <c r="H114" s="18"/>
      <c r="I114" s="18"/>
      <c r="J114" s="18"/>
    </row>
    <row r="115" spans="2:10" ht="12.75" customHeight="1">
      <c r="B115" s="49" t="s">
        <v>152</v>
      </c>
      <c r="C115" s="49"/>
      <c r="D115" s="49"/>
      <c r="E115" s="49"/>
      <c r="F115" s="49"/>
      <c r="G115" s="49"/>
      <c r="H115" s="49"/>
      <c r="I115" s="49"/>
      <c r="J115" s="49"/>
    </row>
    <row r="116" spans="2:10" ht="12.75">
      <c r="B116" s="49"/>
      <c r="C116" s="49"/>
      <c r="D116" s="49"/>
      <c r="E116" s="49"/>
      <c r="F116" s="49"/>
      <c r="G116" s="49"/>
      <c r="H116" s="49"/>
      <c r="I116" s="49"/>
      <c r="J116" s="49"/>
    </row>
    <row r="117" spans="2:10" ht="12.75">
      <c r="B117" s="18"/>
      <c r="C117" s="18"/>
      <c r="D117" s="18"/>
      <c r="E117" s="18"/>
      <c r="F117" s="18"/>
      <c r="G117" s="18"/>
      <c r="H117" s="18"/>
      <c r="I117" s="18"/>
      <c r="J117" s="18"/>
    </row>
    <row r="118" spans="2:10" ht="12.75">
      <c r="B118" s="18"/>
      <c r="C118" s="18"/>
      <c r="D118" s="18"/>
      <c r="E118" s="18"/>
      <c r="F118" s="18"/>
      <c r="G118" s="18"/>
      <c r="H118" s="18"/>
      <c r="I118" s="18"/>
      <c r="J118" s="18"/>
    </row>
    <row r="119" spans="1:2" ht="12.75">
      <c r="A119" s="4">
        <v>15</v>
      </c>
      <c r="B119" s="4" t="s">
        <v>76</v>
      </c>
    </row>
    <row r="120" spans="1:10" ht="12.75" customHeight="1">
      <c r="A120" s="4"/>
      <c r="B120" s="58" t="s">
        <v>128</v>
      </c>
      <c r="C120" s="58"/>
      <c r="D120" s="58"/>
      <c r="E120" s="58"/>
      <c r="F120" s="58"/>
      <c r="G120" s="58"/>
      <c r="H120" s="58"/>
      <c r="I120" s="58"/>
      <c r="J120" s="58"/>
    </row>
    <row r="121" spans="1:10" ht="39" customHeight="1">
      <c r="A121" s="4"/>
      <c r="B121" s="58"/>
      <c r="C121" s="58"/>
      <c r="D121" s="58"/>
      <c r="E121" s="58"/>
      <c r="F121" s="58"/>
      <c r="G121" s="58"/>
      <c r="H121" s="58"/>
      <c r="I121" s="58"/>
      <c r="J121" s="58"/>
    </row>
    <row r="123" spans="2:10" ht="12.75">
      <c r="B123" s="18"/>
      <c r="C123" s="18"/>
      <c r="D123" s="18"/>
      <c r="E123" s="18"/>
      <c r="F123" s="18"/>
      <c r="G123" s="18"/>
      <c r="H123" s="18"/>
      <c r="I123" s="18"/>
      <c r="J123" s="18"/>
    </row>
    <row r="124" spans="1:2" ht="12.75">
      <c r="A124" s="4">
        <v>16</v>
      </c>
      <c r="B124" s="4" t="s">
        <v>79</v>
      </c>
    </row>
    <row r="125" spans="2:10" ht="12.75" customHeight="1">
      <c r="B125" s="49" t="s">
        <v>166</v>
      </c>
      <c r="C125" s="49"/>
      <c r="D125" s="49"/>
      <c r="E125" s="49"/>
      <c r="F125" s="49"/>
      <c r="G125" s="49"/>
      <c r="H125" s="49"/>
      <c r="I125" s="49"/>
      <c r="J125" s="49"/>
    </row>
    <row r="126" spans="2:10" ht="27.75" customHeight="1">
      <c r="B126" s="49"/>
      <c r="C126" s="49"/>
      <c r="D126" s="49"/>
      <c r="E126" s="49"/>
      <c r="F126" s="49"/>
      <c r="G126" s="49"/>
      <c r="H126" s="49"/>
      <c r="I126" s="49"/>
      <c r="J126" s="49"/>
    </row>
    <row r="129" spans="1:2" ht="12.75">
      <c r="A129" s="4">
        <v>17</v>
      </c>
      <c r="B129" s="4" t="s">
        <v>80</v>
      </c>
    </row>
    <row r="130" spans="2:10" ht="12.75" customHeight="1">
      <c r="B130" s="49" t="s">
        <v>153</v>
      </c>
      <c r="C130" s="49"/>
      <c r="D130" s="49"/>
      <c r="E130" s="49"/>
      <c r="F130" s="49"/>
      <c r="G130" s="49"/>
      <c r="H130" s="49"/>
      <c r="I130" s="49"/>
      <c r="J130" s="49"/>
    </row>
    <row r="131" spans="2:10" ht="2.25" customHeight="1">
      <c r="B131" s="49"/>
      <c r="C131" s="49"/>
      <c r="D131" s="49"/>
      <c r="E131" s="49"/>
      <c r="F131" s="49"/>
      <c r="G131" s="49"/>
      <c r="H131" s="49"/>
      <c r="I131" s="49"/>
      <c r="J131" s="49"/>
    </row>
    <row r="132" spans="2:10" ht="12.75">
      <c r="B132" s="20"/>
      <c r="C132" s="18"/>
      <c r="D132" s="18"/>
      <c r="E132" s="18"/>
      <c r="F132" s="18"/>
      <c r="G132" s="18"/>
      <c r="H132" s="18"/>
      <c r="I132" s="18"/>
      <c r="J132" s="18"/>
    </row>
    <row r="134" spans="1:2" ht="12.75">
      <c r="A134" s="4">
        <v>18</v>
      </c>
      <c r="B134" s="4" t="s">
        <v>87</v>
      </c>
    </row>
    <row r="135" spans="1:2" ht="12.75">
      <c r="A135" s="4"/>
      <c r="B135" s="4"/>
    </row>
    <row r="136" spans="2:10" ht="42" customHeight="1">
      <c r="B136" s="49" t="s">
        <v>155</v>
      </c>
      <c r="C136" s="49"/>
      <c r="D136" s="49"/>
      <c r="E136" s="49"/>
      <c r="F136" s="49"/>
      <c r="G136" s="49"/>
      <c r="H136" s="49"/>
      <c r="I136" s="49"/>
      <c r="J136" s="49"/>
    </row>
    <row r="137" spans="2:10" ht="12.75" customHeight="1" hidden="1">
      <c r="B137" s="49"/>
      <c r="C137" s="49"/>
      <c r="D137" s="49"/>
      <c r="E137" s="49"/>
      <c r="F137" s="49"/>
      <c r="G137" s="49"/>
      <c r="H137" s="49"/>
      <c r="I137" s="49"/>
      <c r="J137" s="49"/>
    </row>
    <row r="138" spans="2:10" ht="12.75" customHeight="1" hidden="1">
      <c r="B138" s="49"/>
      <c r="C138" s="49"/>
      <c r="D138" s="49"/>
      <c r="E138" s="49"/>
      <c r="F138" s="49"/>
      <c r="G138" s="49"/>
      <c r="H138" s="49"/>
      <c r="I138" s="49"/>
      <c r="J138" s="49"/>
    </row>
    <row r="139" spans="2:10" ht="12.75" customHeight="1" hidden="1">
      <c r="B139" s="49"/>
      <c r="C139" s="49"/>
      <c r="D139" s="49"/>
      <c r="E139" s="49"/>
      <c r="F139" s="49"/>
      <c r="G139" s="49"/>
      <c r="H139" s="49"/>
      <c r="I139" s="49"/>
      <c r="J139" s="49"/>
    </row>
    <row r="140" spans="2:10" ht="12.75" customHeight="1" hidden="1">
      <c r="B140" s="49"/>
      <c r="C140" s="49"/>
      <c r="D140" s="49"/>
      <c r="E140" s="49"/>
      <c r="F140" s="49"/>
      <c r="G140" s="49"/>
      <c r="H140" s="49"/>
      <c r="I140" s="49"/>
      <c r="J140" s="49"/>
    </row>
    <row r="141" spans="2:10" ht="12.75" customHeight="1" hidden="1">
      <c r="B141" s="49"/>
      <c r="C141" s="49"/>
      <c r="D141" s="49"/>
      <c r="E141" s="49"/>
      <c r="F141" s="49"/>
      <c r="G141" s="49"/>
      <c r="H141" s="49"/>
      <c r="I141" s="49"/>
      <c r="J141" s="49"/>
    </row>
    <row r="142" spans="2:10" ht="12.75">
      <c r="B142" s="18"/>
      <c r="C142" s="18"/>
      <c r="D142" s="18"/>
      <c r="E142" s="18"/>
      <c r="F142" s="18"/>
      <c r="G142" s="18"/>
      <c r="H142" s="18"/>
      <c r="I142" s="18"/>
      <c r="J142" s="18"/>
    </row>
    <row r="143" spans="2:10" ht="40.5" customHeight="1">
      <c r="B143" s="49" t="s">
        <v>173</v>
      </c>
      <c r="C143" s="49"/>
      <c r="D143" s="49"/>
      <c r="E143" s="49"/>
      <c r="F143" s="49"/>
      <c r="G143" s="49"/>
      <c r="H143" s="49"/>
      <c r="I143" s="49"/>
      <c r="J143" s="49"/>
    </row>
    <row r="144" spans="2:10" ht="12" customHeight="1">
      <c r="B144" s="18"/>
      <c r="C144" s="18"/>
      <c r="D144" s="18"/>
      <c r="E144" s="18"/>
      <c r="F144" s="18"/>
      <c r="G144" s="18"/>
      <c r="H144" s="18"/>
      <c r="I144" s="18"/>
      <c r="J144" s="18"/>
    </row>
    <row r="145" spans="2:10" ht="26.25" customHeight="1">
      <c r="B145" s="49" t="s">
        <v>176</v>
      </c>
      <c r="C145" s="49"/>
      <c r="D145" s="49"/>
      <c r="E145" s="49"/>
      <c r="F145" s="49"/>
      <c r="G145" s="49"/>
      <c r="H145" s="49"/>
      <c r="I145" s="49"/>
      <c r="J145" s="49"/>
    </row>
    <row r="146" spans="2:10" ht="12.75">
      <c r="B146" s="18"/>
      <c r="C146" s="18"/>
      <c r="D146" s="18"/>
      <c r="E146" s="18"/>
      <c r="F146" s="18"/>
      <c r="G146" s="18"/>
      <c r="H146" s="18"/>
      <c r="I146" s="18"/>
      <c r="J146" s="18"/>
    </row>
    <row r="147" spans="2:10" ht="51" customHeight="1">
      <c r="B147" s="49" t="s">
        <v>177</v>
      </c>
      <c r="C147" s="49"/>
      <c r="D147" s="49"/>
      <c r="E147" s="49"/>
      <c r="F147" s="49"/>
      <c r="G147" s="49"/>
      <c r="H147" s="49"/>
      <c r="I147" s="49"/>
      <c r="J147" s="49"/>
    </row>
    <row r="148" spans="2:10" ht="15" customHeight="1">
      <c r="B148" s="18"/>
      <c r="C148" s="18"/>
      <c r="D148" s="18"/>
      <c r="E148" s="18"/>
      <c r="F148" s="18"/>
      <c r="G148" s="18"/>
      <c r="H148" s="18"/>
      <c r="I148" s="18"/>
      <c r="J148" s="18"/>
    </row>
    <row r="149" spans="2:10" ht="38.25" customHeight="1">
      <c r="B149" s="49" t="s">
        <v>154</v>
      </c>
      <c r="C149" s="49"/>
      <c r="D149" s="49"/>
      <c r="E149" s="49"/>
      <c r="F149" s="49"/>
      <c r="G149" s="49"/>
      <c r="H149" s="49"/>
      <c r="I149" s="49"/>
      <c r="J149" s="49"/>
    </row>
    <row r="151" spans="1:2" ht="12.75">
      <c r="A151" s="4">
        <v>19</v>
      </c>
      <c r="B151" s="4" t="s">
        <v>88</v>
      </c>
    </row>
    <row r="153" spans="2:10" ht="12.75">
      <c r="B153" s="49" t="s">
        <v>174</v>
      </c>
      <c r="C153" s="49"/>
      <c r="D153" s="49"/>
      <c r="E153" s="49"/>
      <c r="F153" s="49"/>
      <c r="G153" s="49"/>
      <c r="H153" s="49"/>
      <c r="I153" s="49"/>
      <c r="J153" s="49"/>
    </row>
    <row r="154" spans="2:10" ht="12.75">
      <c r="B154" s="49"/>
      <c r="C154" s="49"/>
      <c r="D154" s="49"/>
      <c r="E154" s="49"/>
      <c r="F154" s="49"/>
      <c r="G154" s="49"/>
      <c r="H154" s="49"/>
      <c r="I154" s="49"/>
      <c r="J154" s="49"/>
    </row>
    <row r="155" spans="1:10" ht="12.75">
      <c r="A155" s="4"/>
      <c r="B155" s="49"/>
      <c r="C155" s="49"/>
      <c r="D155" s="49"/>
      <c r="E155" s="49"/>
      <c r="F155" s="49"/>
      <c r="G155" s="49"/>
      <c r="H155" s="49"/>
      <c r="I155" s="49"/>
      <c r="J155" s="49"/>
    </row>
    <row r="156" spans="2:10" ht="12.75">
      <c r="B156" s="49"/>
      <c r="C156" s="49"/>
      <c r="D156" s="49"/>
      <c r="E156" s="49"/>
      <c r="F156" s="49"/>
      <c r="G156" s="49"/>
      <c r="H156" s="49"/>
      <c r="I156" s="49"/>
      <c r="J156" s="49"/>
    </row>
    <row r="157" spans="2:10" ht="12.75">
      <c r="B157" s="49"/>
      <c r="C157" s="49"/>
      <c r="D157" s="49"/>
      <c r="E157" s="49"/>
      <c r="F157" s="49"/>
      <c r="G157" s="49"/>
      <c r="H157" s="49"/>
      <c r="I157" s="49"/>
      <c r="J157" s="49"/>
    </row>
    <row r="158" spans="2:10" ht="3" customHeight="1">
      <c r="B158" s="49"/>
      <c r="C158" s="49"/>
      <c r="D158" s="49"/>
      <c r="E158" s="49"/>
      <c r="F158" s="49"/>
      <c r="G158" s="49"/>
      <c r="H158" s="49"/>
      <c r="I158" s="49"/>
      <c r="J158" s="49"/>
    </row>
    <row r="160" spans="2:10" ht="26.25" customHeight="1">
      <c r="B160" s="49" t="s">
        <v>175</v>
      </c>
      <c r="C160" s="49"/>
      <c r="D160" s="49"/>
      <c r="E160" s="49"/>
      <c r="F160" s="49"/>
      <c r="G160" s="49"/>
      <c r="H160" s="49"/>
      <c r="I160" s="49"/>
      <c r="J160" s="49"/>
    </row>
  </sheetData>
  <mergeCells count="37">
    <mergeCell ref="B120:J121"/>
    <mergeCell ref="B136:J141"/>
    <mergeCell ref="B149:J149"/>
    <mergeCell ref="G20:G21"/>
    <mergeCell ref="J20:J21"/>
    <mergeCell ref="B106:J107"/>
    <mergeCell ref="B76:J76"/>
    <mergeCell ref="I81:J81"/>
    <mergeCell ref="I82:J82"/>
    <mergeCell ref="I83:J83"/>
    <mergeCell ref="B6:J8"/>
    <mergeCell ref="B10:J11"/>
    <mergeCell ref="G19:H19"/>
    <mergeCell ref="I19:J19"/>
    <mergeCell ref="I80:J80"/>
    <mergeCell ref="B86:J87"/>
    <mergeCell ref="B49:J50"/>
    <mergeCell ref="B26:J26"/>
    <mergeCell ref="B72:J72"/>
    <mergeCell ref="B54:J54"/>
    <mergeCell ref="G30:G31"/>
    <mergeCell ref="J30:J31"/>
    <mergeCell ref="B66:J67"/>
    <mergeCell ref="B58:J59"/>
    <mergeCell ref="B61:J62"/>
    <mergeCell ref="I78:J78"/>
    <mergeCell ref="I79:J79"/>
    <mergeCell ref="B160:J160"/>
    <mergeCell ref="B145:J145"/>
    <mergeCell ref="C109:J109"/>
    <mergeCell ref="C111:J111"/>
    <mergeCell ref="B147:J147"/>
    <mergeCell ref="B143:J143"/>
    <mergeCell ref="B153:J158"/>
    <mergeCell ref="B115:J116"/>
    <mergeCell ref="B130:J131"/>
    <mergeCell ref="B125:J126"/>
  </mergeCells>
  <printOptions/>
  <pageMargins left="0.75" right="0.75" top="1" bottom="0.5" header="0.5" footer="0.5"/>
  <pageSetup horizontalDpi="300" verticalDpi="300" orientation="portrait" paperSize="9" scale="95" r:id="rId1"/>
  <rowBreaks count="3" manualBreakCount="3">
    <brk id="54" max="255" man="1"/>
    <brk id="87" max="255"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Hua Yang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 Yang Development Sdn Bhd</dc:creator>
  <cp:keywords/>
  <dc:description/>
  <cp:lastModifiedBy>Hua Yang Development Sdn Bhd</cp:lastModifiedBy>
  <cp:lastPrinted>2003-01-27T10:23:57Z</cp:lastPrinted>
  <dcterms:created xsi:type="dcterms:W3CDTF">2002-10-30T10:32:30Z</dcterms:created>
  <dcterms:modified xsi:type="dcterms:W3CDTF">2003-01-27T10:24:10Z</dcterms:modified>
  <cp:category/>
  <cp:version/>
  <cp:contentType/>
  <cp:contentStatus/>
</cp:coreProperties>
</file>